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2022총괄표" sheetId="4" r:id="rId1"/>
  </sheets>
  <definedNames>
    <definedName name="_xlnm.Print_Titles" localSheetId="0">'2022총괄표'!$3:$5</definedName>
  </definedNames>
  <calcPr calcId="152511"/>
</workbook>
</file>

<file path=xl/calcChain.xml><?xml version="1.0" encoding="utf-8"?>
<calcChain xmlns="http://schemas.openxmlformats.org/spreadsheetml/2006/main">
  <c r="N14" i="4" l="1"/>
  <c r="M11" i="4" l="1"/>
  <c r="M10" i="4"/>
  <c r="E19" i="4" l="1"/>
  <c r="E16" i="4"/>
  <c r="E13" i="4"/>
  <c r="E9" i="4"/>
  <c r="E6" i="4" s="1"/>
  <c r="E8" i="4"/>
  <c r="D19" i="4"/>
  <c r="D16" i="4"/>
  <c r="D13" i="4"/>
  <c r="D9" i="4"/>
  <c r="D7" i="4" s="1"/>
  <c r="D8" i="4"/>
  <c r="D6" i="4" l="1"/>
  <c r="E7" i="4"/>
  <c r="K40" i="4" l="1"/>
  <c r="K39" i="4"/>
  <c r="K7" i="4" s="1"/>
  <c r="K36" i="4"/>
  <c r="K24" i="4"/>
  <c r="K23" i="4"/>
  <c r="K18" i="4"/>
  <c r="K17" i="4"/>
  <c r="K10" i="4" l="1"/>
  <c r="K8" i="4" s="1"/>
  <c r="K6" i="4" s="1"/>
  <c r="F11" i="4" l="1"/>
  <c r="L39" i="4"/>
  <c r="F13" i="4" l="1"/>
  <c r="F12" i="4"/>
  <c r="F10" i="4"/>
  <c r="G10" i="4" s="1"/>
  <c r="M14" i="4" l="1"/>
  <c r="M44" i="4"/>
  <c r="L17" i="4" l="1"/>
  <c r="L18" i="4"/>
  <c r="M17" i="4"/>
  <c r="M19" i="4"/>
  <c r="M20" i="4"/>
  <c r="N20" i="4" s="1"/>
  <c r="M21" i="4"/>
  <c r="N21" i="4" s="1"/>
  <c r="M22" i="4"/>
  <c r="N22" i="4" s="1"/>
  <c r="L23" i="4"/>
  <c r="L9" i="4" s="1"/>
  <c r="L7" i="4" s="1"/>
  <c r="L24" i="4"/>
  <c r="L10" i="4" s="1"/>
  <c r="M25" i="4"/>
  <c r="N25" i="4" s="1"/>
  <c r="M26" i="4"/>
  <c r="N26" i="4" s="1"/>
  <c r="M27" i="4"/>
  <c r="N27" i="4" s="1"/>
  <c r="M28" i="4"/>
  <c r="M29" i="4"/>
  <c r="N29" i="4" s="1"/>
  <c r="M30" i="4"/>
  <c r="N30" i="4" s="1"/>
  <c r="M31" i="4"/>
  <c r="M32" i="4"/>
  <c r="N32" i="4" s="1"/>
  <c r="M33" i="4"/>
  <c r="M34" i="4"/>
  <c r="N34" i="4" s="1"/>
  <c r="M35" i="4"/>
  <c r="N35" i="4" s="1"/>
  <c r="L36" i="4"/>
  <c r="M36" i="4" s="1"/>
  <c r="N36" i="4" s="1"/>
  <c r="M37" i="4"/>
  <c r="N37" i="4" s="1"/>
  <c r="M38" i="4"/>
  <c r="N38" i="4" s="1"/>
  <c r="L40" i="4"/>
  <c r="M41" i="4"/>
  <c r="N41" i="4" s="1"/>
  <c r="M42" i="4"/>
  <c r="N42" i="4" s="1"/>
  <c r="M43" i="4"/>
  <c r="N43" i="4" s="1"/>
  <c r="M45" i="4"/>
  <c r="N45" i="4" s="1"/>
  <c r="M46" i="4"/>
  <c r="N46" i="4" s="1"/>
  <c r="M47" i="4"/>
  <c r="L8" i="4" l="1"/>
  <c r="M23" i="4"/>
  <c r="N23" i="4" s="1"/>
  <c r="M40" i="4"/>
  <c r="N40" i="4" s="1"/>
  <c r="M24" i="4"/>
  <c r="N24" i="4" s="1"/>
  <c r="M18" i="4"/>
  <c r="N18" i="4" s="1"/>
  <c r="M39" i="4"/>
  <c r="N39" i="4" s="1"/>
  <c r="M15" i="4" l="1"/>
  <c r="N15" i="4" s="1"/>
  <c r="M16" i="4"/>
  <c r="N16" i="4" s="1"/>
  <c r="M9" i="4" l="1"/>
  <c r="F23" i="4" l="1"/>
  <c r="G23" i="4" s="1"/>
  <c r="F22" i="4"/>
  <c r="G22" i="4" s="1"/>
  <c r="F21" i="4"/>
  <c r="G21" i="4" s="1"/>
  <c r="F14" i="4"/>
  <c r="G14" i="4" s="1"/>
  <c r="F15" i="4"/>
  <c r="G15" i="4" s="1"/>
  <c r="F17" i="4"/>
  <c r="G17" i="4" s="1"/>
  <c r="F18" i="4"/>
  <c r="G18" i="4" s="1"/>
  <c r="F20" i="4"/>
  <c r="G20" i="4" s="1"/>
  <c r="M13" i="4"/>
  <c r="N13" i="4" s="1"/>
  <c r="F19" i="4" l="1"/>
  <c r="G19" i="4" s="1"/>
  <c r="G13" i="4"/>
  <c r="F16" i="4"/>
  <c r="G16" i="4" s="1"/>
  <c r="L6" i="4" l="1"/>
  <c r="F8" i="4" l="1"/>
  <c r="G8" i="4" s="1"/>
  <c r="M12" i="4" l="1"/>
  <c r="M48" i="4"/>
  <c r="N12" i="4" l="1"/>
  <c r="N11" i="4"/>
  <c r="M7" i="4"/>
  <c r="N7" i="4" s="1"/>
  <c r="M8" i="4"/>
  <c r="N8" i="4" s="1"/>
  <c r="N10" i="4"/>
  <c r="N9" i="4"/>
  <c r="F9" i="4"/>
  <c r="G9" i="4" s="1"/>
  <c r="F7" i="4" l="1"/>
  <c r="G7" i="4" s="1"/>
  <c r="M6" i="4" l="1"/>
  <c r="N6" i="4" s="1"/>
  <c r="F6" i="4"/>
  <c r="G6" i="4" s="1"/>
</calcChain>
</file>

<file path=xl/sharedStrings.xml><?xml version="1.0" encoding="utf-8"?>
<sst xmlns="http://schemas.openxmlformats.org/spreadsheetml/2006/main" count="93" uniqueCount="84">
  <si>
    <t>과목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</si>
  <si>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</si>
  <si>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</si>
  <si>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</si>
  <si>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업무추진비</t>
    <phoneticPr fontId="1" type="noConversion"/>
  </si>
  <si>
    <t>비율(%)</t>
    <phoneticPr fontId="1" type="noConversion"/>
  </si>
  <si>
    <t>세    입</t>
    <phoneticPr fontId="1" type="noConversion"/>
  </si>
  <si>
    <t>세    출</t>
    <phoneticPr fontId="1" type="noConversion"/>
  </si>
  <si>
    <t>기관운영비</t>
    <phoneticPr fontId="1" type="noConversion"/>
  </si>
  <si>
    <t>직책보조비</t>
    <phoneticPr fontId="1" type="noConversion"/>
  </si>
  <si>
    <t>운영비</t>
    <phoneticPr fontId="1" type="noConversion"/>
  </si>
  <si>
    <t>공공요금</t>
    <phoneticPr fontId="1" type="noConversion"/>
  </si>
  <si>
    <t>제세공과금</t>
    <phoneticPr fontId="1" type="noConversion"/>
  </si>
  <si>
    <t>여비</t>
    <phoneticPr fontId="1" type="noConversion"/>
  </si>
  <si>
    <t>기타운영비</t>
    <phoneticPr fontId="1" type="noConversion"/>
  </si>
  <si>
    <t>연료비</t>
    <phoneticPr fontId="1" type="noConversion"/>
  </si>
  <si>
    <t>수용비및수수료</t>
    <phoneticPr fontId="1" type="noConversion"/>
  </si>
  <si>
    <t>사업비</t>
    <phoneticPr fontId="1" type="noConversion"/>
  </si>
  <si>
    <t>프로그램 사업비</t>
    <phoneticPr fontId="1" type="noConversion"/>
  </si>
  <si>
    <t>자산취득비</t>
    <phoneticPr fontId="1" type="noConversion"/>
  </si>
  <si>
    <t>시설비</t>
    <phoneticPr fontId="1" type="noConversion"/>
  </si>
  <si>
    <t>증감금액
(B-A)</t>
    <phoneticPr fontId="1" type="noConversion"/>
  </si>
  <si>
    <t>합 계</t>
    <phoneticPr fontId="1" type="noConversion"/>
  </si>
  <si>
    <t>(보조금)</t>
    <phoneticPr fontId="1" type="noConversion"/>
  </si>
  <si>
    <t>(자부담)</t>
    <phoneticPr fontId="1" type="noConversion"/>
  </si>
  <si>
    <t>사회보험부담금</t>
    <phoneticPr fontId="1" type="noConversion"/>
  </si>
  <si>
    <t>자립생활지원사업</t>
    <phoneticPr fontId="1" type="noConversion"/>
  </si>
  <si>
    <t>(단위 : 천원)</t>
    <phoneticPr fontId="1" type="noConversion"/>
  </si>
  <si>
    <t>재산
조성비</t>
    <phoneticPr fontId="1" type="noConversion"/>
  </si>
  <si>
    <t>퇴직금및 
퇴직적립금</t>
    <phoneticPr fontId="1" type="noConversion"/>
  </si>
  <si>
    <t>세출총계</t>
    <phoneticPr fontId="1" type="noConversion"/>
  </si>
  <si>
    <t>보조금(총계)</t>
    <phoneticPr fontId="1" type="noConversion"/>
  </si>
  <si>
    <t>자부담(총계)</t>
    <phoneticPr fontId="1" type="noConversion"/>
  </si>
  <si>
    <t>사무비</t>
    <phoneticPr fontId="1" type="noConversion"/>
  </si>
  <si>
    <t>합 계</t>
    <phoneticPr fontId="1" type="noConversion"/>
  </si>
  <si>
    <t>(보조금)</t>
    <phoneticPr fontId="1" type="noConversion"/>
  </si>
  <si>
    <t>(자부담)</t>
    <phoneticPr fontId="1" type="noConversion"/>
  </si>
  <si>
    <t>인건비</t>
    <phoneticPr fontId="1" type="noConversion"/>
  </si>
  <si>
    <t>소 계(보조금)</t>
    <phoneticPr fontId="1" type="noConversion"/>
  </si>
  <si>
    <t>급여</t>
    <phoneticPr fontId="1" type="noConversion"/>
  </si>
  <si>
    <t>제수당</t>
    <phoneticPr fontId="1" type="noConversion"/>
  </si>
  <si>
    <t>소 계(자부담)</t>
    <phoneticPr fontId="1" type="noConversion"/>
  </si>
  <si>
    <t>회의비</t>
    <phoneticPr fontId="1" type="noConversion"/>
  </si>
  <si>
    <t xml:space="preserve">       (자부담)</t>
    <phoneticPr fontId="1" type="noConversion"/>
  </si>
  <si>
    <t>차량비</t>
    <phoneticPr fontId="1" type="noConversion"/>
  </si>
  <si>
    <t>합 계(자부담)</t>
    <phoneticPr fontId="1" type="noConversion"/>
  </si>
  <si>
    <t>권익옹호사업</t>
    <phoneticPr fontId="1" type="noConversion"/>
  </si>
  <si>
    <t>과목</t>
    <phoneticPr fontId="1" type="noConversion"/>
  </si>
  <si>
    <t>증감금액
(B-A)</t>
    <phoneticPr fontId="1" type="noConversion"/>
  </si>
  <si>
    <t>비율(%)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</si>
  <si>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</si>
  <si>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</si>
  <si>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</si>
  <si>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세입총계</t>
    <phoneticPr fontId="1" type="noConversion"/>
  </si>
  <si>
    <t>보조금(총계)</t>
    <phoneticPr fontId="1" type="noConversion"/>
  </si>
  <si>
    <t>자부담(총계)</t>
    <phoneticPr fontId="1" type="noConversion"/>
  </si>
  <si>
    <t>보조금수입</t>
    <phoneticPr fontId="1" type="noConversion"/>
  </si>
  <si>
    <t>시보조금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</si>
  <si>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</si>
  <si>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</si>
  <si>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</si>
  <si>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사업수입</t>
    <phoneticPr fontId="1" type="noConversion"/>
  </si>
  <si>
    <t>프로그램사업수입</t>
    <phoneticPr fontId="1" type="noConversion"/>
  </si>
  <si>
    <t>이용비용수입</t>
    <phoneticPr fontId="1" type="noConversion"/>
  </si>
  <si>
    <t>교육비수입</t>
    <phoneticPr fontId="1" type="noConversion"/>
  </si>
  <si>
    <t>이월금</t>
    <phoneticPr fontId="1" type="noConversion"/>
  </si>
  <si>
    <t>전년도이월금(자부담)</t>
    <phoneticPr fontId="1" type="noConversion"/>
  </si>
  <si>
    <t>전년도이월금(후원금)</t>
    <phoneticPr fontId="1" type="noConversion"/>
  </si>
  <si>
    <t>잡수입</t>
    <phoneticPr fontId="1" type="noConversion"/>
  </si>
  <si>
    <t>기타예금이자수입</t>
    <phoneticPr fontId="1" type="noConversion"/>
  </si>
  <si>
    <r>
      <t>상담</t>
    </r>
    <r>
      <rPr>
        <sz val="10"/>
        <rFont val="안상수2006가는"/>
        <family val="1"/>
        <charset val="129"/>
      </rPr>
      <t>.</t>
    </r>
    <r>
      <rPr>
        <sz val="10"/>
        <rFont val="신명조"/>
        <family val="1"/>
        <charset val="129"/>
      </rPr>
      <t>정보제공사업</t>
    </r>
    <phoneticPr fontId="1" type="noConversion"/>
  </si>
  <si>
    <t>문화여가체육사업</t>
    <phoneticPr fontId="1" type="noConversion"/>
  </si>
  <si>
    <t>기타후생경비</t>
    <phoneticPr fontId="1" type="noConversion"/>
  </si>
  <si>
    <t>구보조금</t>
    <phoneticPr fontId="1" type="noConversion"/>
  </si>
  <si>
    <t>후견활동지원사업</t>
    <phoneticPr fontId="1" type="noConversion"/>
  </si>
  <si>
    <t>국고보조금</t>
    <phoneticPr fontId="1" type="noConversion"/>
  </si>
  <si>
    <t>2022년</t>
    <phoneticPr fontId="1" type="noConversion"/>
  </si>
  <si>
    <t>2022년</t>
    <phoneticPr fontId="1" type="noConversion"/>
  </si>
  <si>
    <t xml:space="preserve"> 1) 추가경정예산 총괄표</t>
    <phoneticPr fontId="1" type="noConversion"/>
  </si>
  <si>
    <t>당초예산(A)</t>
    <phoneticPr fontId="1" type="noConversion"/>
  </si>
  <si>
    <t>당초예산(A)</t>
    <phoneticPr fontId="1" type="noConversion"/>
  </si>
  <si>
    <t>추경예산(B)</t>
    <phoneticPr fontId="1" type="noConversion"/>
  </si>
  <si>
    <t>추경예산(B)</t>
    <phoneticPr fontId="1" type="noConversion"/>
  </si>
  <si>
    <t>2022년도 서울지적장애인자립지원센터 세입.세출 1,2차 추경예산(안) 총괄표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</si>
</sst>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신명조"/>
      <family val="1"/>
      <charset val="129"/>
    </font>
    <font>
      <b/>
      <sz val="18"/>
      <name val="신명조"/>
      <family val="1"/>
      <charset val="129"/>
    </font>
    <font>
      <b/>
      <sz val="12"/>
      <name val="신명조"/>
      <family val="1"/>
      <charset val="129"/>
    </font>
    <font>
      <sz val="11"/>
      <name val="신명조"/>
      <family val="1"/>
      <charset val="129"/>
    </font>
    <font>
      <b/>
      <sz val="13"/>
      <name val="신명조"/>
      <family val="1"/>
      <charset val="129"/>
    </font>
    <font>
      <sz val="9"/>
      <name val="신명조"/>
      <family val="1"/>
      <charset val="129"/>
    </font>
    <font>
      <sz val="10"/>
      <name val="안상수2006가는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shrinkToFit="1"/>
    </xf>
    <xf numFmtId="0" fontId="5" fillId="0" borderId="12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1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76" fontId="2" fillId="2" borderId="15" xfId="0" applyNumberFormat="1" applyFont="1" applyFill="1" applyBorder="1" applyProtection="1">
      <alignment vertical="center"/>
      <protection locked="0"/>
    </xf>
    <xf numFmtId="176" fontId="2" fillId="2" borderId="17" xfId="0" applyNumberFormat="1" applyFont="1" applyFill="1" applyBorder="1" applyProtection="1">
      <alignment vertical="center"/>
      <protection locked="0"/>
    </xf>
    <xf numFmtId="9" fontId="2" fillId="2" borderId="18" xfId="0" applyNumberFormat="1" applyFont="1" applyFill="1" applyBorder="1" applyProtection="1">
      <alignment vertical="center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9" fontId="2" fillId="2" borderId="21" xfId="0" applyNumberFormat="1" applyFont="1" applyFill="1" applyBorder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176" fontId="2" fillId="3" borderId="19" xfId="0" applyNumberFormat="1" applyFont="1" applyFill="1" applyBorder="1" applyProtection="1">
      <alignment vertical="center"/>
      <protection locked="0"/>
    </xf>
    <xf numFmtId="9" fontId="2" fillId="3" borderId="36" xfId="0" applyNumberFormat="1" applyFont="1" applyFill="1" applyBorder="1" applyProtection="1">
      <alignment vertical="center"/>
      <protection locked="0"/>
    </xf>
    <xf numFmtId="176" fontId="2" fillId="3" borderId="11" xfId="0" applyNumberFormat="1" applyFont="1" applyFill="1" applyBorder="1" applyAlignment="1" applyProtection="1">
      <alignment horizontal="right" vertical="center"/>
      <protection locked="0"/>
    </xf>
    <xf numFmtId="176" fontId="2" fillId="3" borderId="11" xfId="0" applyNumberFormat="1" applyFont="1" applyFill="1" applyBorder="1" applyProtection="1">
      <alignment vertical="center"/>
      <protection locked="0"/>
    </xf>
    <xf numFmtId="9" fontId="2" fillId="3" borderId="27" xfId="0" applyNumberFormat="1" applyFont="1" applyFill="1" applyBorder="1" applyProtection="1">
      <alignment vertical="center"/>
      <protection locked="0"/>
    </xf>
    <xf numFmtId="176" fontId="2" fillId="4" borderId="44" xfId="0" applyNumberFormat="1" applyFont="1" applyFill="1" applyBorder="1" applyProtection="1">
      <alignment vertical="center"/>
      <protection locked="0"/>
    </xf>
    <xf numFmtId="176" fontId="2" fillId="5" borderId="17" xfId="0" applyNumberFormat="1" applyFont="1" applyFill="1" applyBorder="1" applyProtection="1">
      <alignment vertical="center"/>
      <protection locked="0"/>
    </xf>
    <xf numFmtId="9" fontId="2" fillId="5" borderId="18" xfId="0" applyNumberFormat="1" applyFont="1" applyFill="1" applyBorder="1" applyProtection="1">
      <alignment vertical="center"/>
      <protection locked="0"/>
    </xf>
    <xf numFmtId="176" fontId="2" fillId="5" borderId="11" xfId="0" applyNumberFormat="1" applyFont="1" applyFill="1" applyBorder="1" applyProtection="1">
      <alignment vertical="center"/>
      <protection locked="0"/>
    </xf>
    <xf numFmtId="9" fontId="2" fillId="5" borderId="27" xfId="0" applyNumberFormat="1" applyFont="1" applyFill="1" applyBorder="1" applyProtection="1">
      <alignment vertical="center"/>
      <protection locked="0"/>
    </xf>
    <xf numFmtId="176" fontId="2" fillId="5" borderId="19" xfId="0" applyNumberFormat="1" applyFont="1" applyFill="1" applyBorder="1" applyProtection="1">
      <alignment vertical="center"/>
      <protection locked="0"/>
    </xf>
    <xf numFmtId="9" fontId="2" fillId="5" borderId="21" xfId="0" applyNumberFormat="1" applyFont="1" applyFill="1" applyBorder="1" applyProtection="1">
      <alignment vertical="center"/>
      <protection locked="0"/>
    </xf>
    <xf numFmtId="9" fontId="2" fillId="2" borderId="16" xfId="0" applyNumberFormat="1" applyFont="1" applyFill="1" applyBorder="1" applyProtection="1">
      <alignment vertical="center"/>
      <protection locked="0"/>
    </xf>
    <xf numFmtId="9" fontId="2" fillId="4" borderId="46" xfId="0" applyNumberFormat="1" applyFont="1" applyFill="1" applyBorder="1" applyProtection="1">
      <alignment vertical="center"/>
      <protection locked="0"/>
    </xf>
    <xf numFmtId="9" fontId="2" fillId="3" borderId="25" xfId="0" applyNumberFormat="1" applyFont="1" applyFill="1" applyBorder="1" applyProtection="1">
      <alignment vertical="center"/>
      <protection locked="0"/>
    </xf>
    <xf numFmtId="9" fontId="2" fillId="5" borderId="34" xfId="0" applyNumberFormat="1" applyFont="1" applyFill="1" applyBorder="1" applyProtection="1">
      <alignment vertical="center"/>
      <protection locked="0"/>
    </xf>
    <xf numFmtId="176" fontId="2" fillId="5" borderId="1" xfId="0" applyNumberFormat="1" applyFont="1" applyFill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176" fontId="2" fillId="4" borderId="12" xfId="0" applyNumberFormat="1" applyFont="1" applyFill="1" applyBorder="1" applyAlignment="1" applyProtection="1">
      <alignment horizontal="right" vertical="center"/>
      <protection locked="0"/>
    </xf>
    <xf numFmtId="176" fontId="2" fillId="4" borderId="12" xfId="0" applyNumberFormat="1" applyFont="1" applyFill="1" applyBorder="1" applyProtection="1">
      <alignment vertical="center"/>
      <protection locked="0"/>
    </xf>
    <xf numFmtId="9" fontId="2" fillId="4" borderId="20" xfId="0" applyNumberFormat="1" applyFont="1" applyFill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47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48" xfId="0" applyFont="1" applyBorder="1" applyAlignment="1" applyProtection="1">
      <alignment vertical="center" shrinkToFit="1"/>
    </xf>
    <xf numFmtId="176" fontId="2" fillId="5" borderId="15" xfId="0" applyNumberFormat="1" applyFont="1" applyFill="1" applyBorder="1" applyProtection="1">
      <alignment vertical="center"/>
      <protection locked="0"/>
    </xf>
    <xf numFmtId="9" fontId="2" fillId="5" borderId="16" xfId="0" applyNumberFormat="1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</xf>
    <xf numFmtId="0" fontId="2" fillId="0" borderId="17" xfId="0" applyFont="1" applyBorder="1" applyAlignment="1" applyProtection="1">
      <alignment horizontal="left" vertical="center" shrinkToFit="1"/>
    </xf>
    <xf numFmtId="0" fontId="2" fillId="0" borderId="17" xfId="0" applyFont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2" fillId="0" borderId="47" xfId="0" applyFont="1" applyBorder="1" applyAlignment="1" applyProtection="1">
      <alignment horizontal="left" vertical="center" shrinkToFit="1"/>
    </xf>
    <xf numFmtId="0" fontId="2" fillId="0" borderId="48" xfId="0" applyFont="1" applyFill="1" applyBorder="1" applyAlignment="1" applyProtection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wrapText="1" shrinkToFit="1"/>
      <protection locked="0"/>
    </xf>
    <xf numFmtId="176" fontId="2" fillId="6" borderId="15" xfId="0" applyNumberFormat="1" applyFont="1" applyFill="1" applyBorder="1" applyProtection="1">
      <alignment vertical="center"/>
      <protection locked="0"/>
    </xf>
    <xf numFmtId="9" fontId="2" fillId="6" borderId="16" xfId="0" applyNumberFormat="1" applyFont="1" applyFill="1" applyBorder="1" applyProtection="1">
      <alignment vertical="center"/>
      <protection locked="0"/>
    </xf>
    <xf numFmtId="9" fontId="2" fillId="5" borderId="36" xfId="0" applyNumberFormat="1" applyFont="1" applyFill="1" applyBorder="1" applyProtection="1">
      <alignment vertical="center"/>
      <protection locked="0"/>
    </xf>
    <xf numFmtId="9" fontId="2" fillId="2" borderId="16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vertical="center" shrinkToFit="1"/>
    </xf>
    <xf numFmtId="176" fontId="2" fillId="2" borderId="1" xfId="0" applyNumberFormat="1" applyFont="1" applyFill="1" applyBorder="1" applyAlignment="1" applyProtection="1">
      <alignment vertical="center"/>
      <protection locked="0"/>
    </xf>
    <xf numFmtId="176" fontId="2" fillId="2" borderId="12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35" xfId="0" applyFont="1" applyBorder="1" applyProtection="1">
      <alignment vertical="center"/>
    </xf>
    <xf numFmtId="176" fontId="2" fillId="6" borderId="1" xfId="0" applyNumberFormat="1" applyFont="1" applyFill="1" applyBorder="1" applyProtection="1">
      <alignment vertical="center"/>
      <protection locked="0"/>
    </xf>
    <xf numFmtId="9" fontId="2" fillId="6" borderId="21" xfId="0" applyNumberFormat="1" applyFont="1" applyFill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 shrinkToFit="1"/>
    </xf>
    <xf numFmtId="0" fontId="4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left" vertical="center" shrinkToFit="1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2" xfId="0" applyFont="1" applyBorder="1" applyAlignment="1" applyProtection="1">
      <alignment horizontal="left" vertical="center" shrinkToFit="1"/>
    </xf>
    <xf numFmtId="0" fontId="2" fillId="0" borderId="52" xfId="0" applyFont="1" applyBorder="1" applyAlignment="1" applyProtection="1">
      <alignment vertical="center" shrinkToFit="1"/>
    </xf>
    <xf numFmtId="0" fontId="2" fillId="0" borderId="30" xfId="0" applyFont="1" applyFill="1" applyBorder="1" applyAlignment="1" applyProtection="1">
      <alignment horizontal="left" vertical="center" shrinkToFit="1"/>
    </xf>
    <xf numFmtId="0" fontId="2" fillId="0" borderId="52" xfId="0" applyFont="1" applyFill="1" applyBorder="1" applyAlignment="1" applyProtection="1">
      <alignment horizontal="left" vertical="center" shrinkToFit="1"/>
    </xf>
    <xf numFmtId="0" fontId="2" fillId="0" borderId="49" xfId="0" applyFont="1" applyBorder="1" applyAlignment="1" applyProtection="1">
      <alignment horizontal="left" vertical="center" shrinkToFit="1"/>
    </xf>
    <xf numFmtId="0" fontId="2" fillId="0" borderId="28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wrapText="1" shrinkToFit="1"/>
      <protection locked="0"/>
    </xf>
    <xf numFmtId="0" fontId="7" fillId="0" borderId="28" xfId="0" applyFont="1" applyBorder="1" applyAlignment="1" applyProtection="1">
      <alignment vertical="center" wrapText="1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176" fontId="2" fillId="5" borderId="14" xfId="0" applyNumberFormat="1" applyFont="1" applyFill="1" applyBorder="1" applyProtection="1">
      <alignment vertical="center"/>
    </xf>
    <xf numFmtId="9" fontId="2" fillId="5" borderId="51" xfId="0" applyNumberFormat="1" applyFont="1" applyFill="1" applyBorder="1" applyProtection="1">
      <alignment vertical="center"/>
    </xf>
    <xf numFmtId="176" fontId="2" fillId="2" borderId="22" xfId="0" applyNumberFormat="1" applyFont="1" applyFill="1" applyBorder="1" applyProtection="1">
      <alignment vertical="center"/>
    </xf>
    <xf numFmtId="9" fontId="2" fillId="2" borderId="23" xfId="0" applyNumberFormat="1" applyFont="1" applyFill="1" applyBorder="1" applyProtection="1">
      <alignment vertical="center"/>
    </xf>
    <xf numFmtId="176" fontId="2" fillId="6" borderId="15" xfId="0" applyNumberFormat="1" applyFont="1" applyFill="1" applyBorder="1" applyAlignment="1" applyProtection="1">
      <alignment vertical="center"/>
      <protection locked="0"/>
    </xf>
    <xf numFmtId="9" fontId="2" fillId="6" borderId="16" xfId="0" applyNumberFormat="1" applyFont="1" applyFill="1" applyBorder="1" applyAlignment="1" applyProtection="1">
      <alignment vertical="center"/>
      <protection locked="0"/>
    </xf>
    <xf numFmtId="176" fontId="2" fillId="6" borderId="1" xfId="0" applyNumberFormat="1" applyFont="1" applyFill="1" applyBorder="1" applyAlignment="1" applyProtection="1">
      <alignment vertical="center"/>
      <protection locked="0"/>
    </xf>
    <xf numFmtId="9" fontId="2" fillId="6" borderId="21" xfId="0" applyNumberFormat="1" applyFont="1" applyFill="1" applyBorder="1" applyAlignment="1" applyProtection="1">
      <alignment vertical="center"/>
      <protection locked="0"/>
    </xf>
    <xf numFmtId="0" fontId="2" fillId="6" borderId="17" xfId="0" applyFont="1" applyFill="1" applyBorder="1" applyAlignment="1" applyProtection="1">
      <alignment vertical="center" shrinkToFit="1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76" fontId="2" fillId="6" borderId="17" xfId="0" applyNumberFormat="1" applyFont="1" applyFill="1" applyBorder="1" applyAlignment="1" applyProtection="1">
      <alignment vertical="center" shrinkToFit="1"/>
    </xf>
    <xf numFmtId="0" fontId="2" fillId="0" borderId="24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</xf>
    <xf numFmtId="0" fontId="2" fillId="0" borderId="54" xfId="0" applyFont="1" applyBorder="1" applyProtection="1">
      <alignment vertical="center"/>
    </xf>
    <xf numFmtId="0" fontId="2" fillId="0" borderId="24" xfId="0" applyFont="1" applyBorder="1" applyAlignment="1" applyProtection="1">
      <alignment horizontal="left" vertical="center" shrinkToFit="1"/>
    </xf>
    <xf numFmtId="0" fontId="2" fillId="0" borderId="53" xfId="0" applyFont="1" applyBorder="1" applyAlignment="1" applyProtection="1">
      <alignment horizontal="left" vertical="center" shrinkToFit="1"/>
    </xf>
    <xf numFmtId="0" fontId="2" fillId="0" borderId="22" xfId="0" applyFont="1" applyBorder="1" applyAlignment="1" applyProtection="1">
      <alignment vertical="center" shrinkToFit="1"/>
    </xf>
    <xf numFmtId="176" fontId="2" fillId="2" borderId="22" xfId="0" applyNumberFormat="1" applyFont="1" applyFill="1" applyBorder="1" applyProtection="1">
      <alignment vertical="center"/>
      <protection locked="0"/>
    </xf>
    <xf numFmtId="9" fontId="2" fillId="2" borderId="23" xfId="0" applyNumberFormat="1" applyFont="1" applyFill="1" applyBorder="1" applyProtection="1">
      <alignment vertical="center"/>
      <protection locked="0"/>
    </xf>
    <xf numFmtId="176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40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right" vertical="center" shrinkToFit="1"/>
    </xf>
    <xf numFmtId="0" fontId="2" fillId="0" borderId="19" xfId="0" applyFont="1" applyBorder="1" applyAlignment="1" applyProtection="1">
      <alignment horizontal="right" vertical="center" shrinkToFit="1"/>
    </xf>
    <xf numFmtId="0" fontId="2" fillId="0" borderId="15" xfId="0" applyFont="1" applyBorder="1" applyAlignment="1" applyProtection="1">
      <alignment horizontal="left" vertical="center" shrinkToFit="1"/>
    </xf>
    <xf numFmtId="0" fontId="2" fillId="0" borderId="19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top" wrapText="1" shrinkToFit="1"/>
    </xf>
    <xf numFmtId="0" fontId="7" fillId="0" borderId="10" xfId="0" applyFont="1" applyBorder="1" applyAlignment="1" applyProtection="1">
      <alignment horizontal="left" vertical="top" wrapText="1" shrinkToFit="1"/>
    </xf>
    <xf numFmtId="0" fontId="2" fillId="0" borderId="10" xfId="0" applyFont="1" applyBorder="1" applyAlignment="1" applyProtection="1">
      <alignment horizontal="center" vertical="center" shrinkToFit="1"/>
    </xf>
    <xf numFmtId="176" fontId="2" fillId="3" borderId="11" xfId="0" applyNumberFormat="1" applyFont="1" applyFill="1" applyBorder="1" applyAlignment="1" applyProtection="1">
      <alignment vertical="center" shrinkToFit="1"/>
    </xf>
    <xf numFmtId="9" fontId="2" fillId="3" borderId="6" xfId="0" applyNumberFormat="1" applyFont="1" applyFill="1" applyBorder="1" applyAlignment="1" applyProtection="1">
      <alignment vertical="center" shrinkToFit="1"/>
    </xf>
    <xf numFmtId="176" fontId="2" fillId="5" borderId="15" xfId="0" applyNumberFormat="1" applyFont="1" applyFill="1" applyBorder="1" applyAlignment="1" applyProtection="1">
      <alignment vertical="center"/>
      <protection locked="0"/>
    </xf>
    <xf numFmtId="9" fontId="2" fillId="5" borderId="16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176" fontId="2" fillId="3" borderId="11" xfId="0" applyNumberFormat="1" applyFont="1" applyFill="1" applyBorder="1" applyAlignment="1" applyProtection="1">
      <alignment vertical="center"/>
      <protection locked="0"/>
    </xf>
    <xf numFmtId="9" fontId="2" fillId="3" borderId="27" xfId="0" applyNumberFormat="1" applyFont="1" applyFill="1" applyBorder="1" applyAlignment="1" applyProtection="1">
      <alignment vertical="center"/>
      <protection locked="0"/>
    </xf>
    <xf numFmtId="176" fontId="2" fillId="6" borderId="17" xfId="0" applyNumberFormat="1" applyFont="1" applyFill="1" applyBorder="1" applyAlignment="1" applyProtection="1">
      <alignment vertical="center"/>
      <protection locked="0"/>
    </xf>
    <xf numFmtId="9" fontId="2" fillId="6" borderId="18" xfId="0" applyNumberFormat="1" applyFont="1" applyFill="1" applyBorder="1" applyAlignment="1" applyProtection="1">
      <alignment vertical="center"/>
      <protection locked="0"/>
    </xf>
    <xf numFmtId="9" fontId="2" fillId="6" borderId="55" xfId="0" applyNumberFormat="1" applyFont="1" applyFill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176" fontId="2" fillId="0" borderId="50" xfId="0" applyNumberFormat="1" applyFont="1" applyBorder="1" applyAlignment="1" applyProtection="1">
      <alignment horizontal="center"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176" fontId="2" fillId="4" borderId="2" xfId="0" applyNumberFormat="1" applyFont="1" applyFill="1" applyBorder="1" applyAlignment="1">
      <alignment vertical="center" shrinkToFit="1"/>
    </xf>
    <xf numFmtId="176" fontId="2" fillId="3" borderId="12" xfId="0" applyNumberFormat="1" applyFont="1" applyFill="1" applyBorder="1" applyAlignment="1">
      <alignment vertical="center" shrinkToFit="1"/>
    </xf>
    <xf numFmtId="176" fontId="2" fillId="5" borderId="17" xfId="0" applyNumberFormat="1" applyFont="1" applyFill="1" applyBorder="1" applyAlignment="1">
      <alignment vertical="center" shrinkToFit="1"/>
    </xf>
    <xf numFmtId="176" fontId="2" fillId="3" borderId="14" xfId="0" applyNumberFormat="1" applyFont="1" applyFill="1" applyBorder="1" applyAlignment="1">
      <alignment vertical="center" shrinkToFit="1"/>
    </xf>
    <xf numFmtId="176" fontId="2" fillId="6" borderId="1" xfId="0" applyNumberFormat="1" applyFont="1" applyFill="1" applyBorder="1" applyAlignment="1">
      <alignment vertical="center" shrinkToFit="1"/>
    </xf>
    <xf numFmtId="176" fontId="2" fillId="6" borderId="19" xfId="0" applyNumberFormat="1" applyFont="1" applyFill="1" applyBorder="1" applyAlignment="1">
      <alignment vertical="center" shrinkToFit="1"/>
    </xf>
    <xf numFmtId="176" fontId="2" fillId="5" borderId="11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 shrinkToFit="1"/>
    </xf>
    <xf numFmtId="0" fontId="2" fillId="0" borderId="17" xfId="0" applyFont="1" applyBorder="1" applyAlignment="1" applyProtection="1">
      <alignment horizontal="right" vertical="center" shrinkToFit="1"/>
    </xf>
    <xf numFmtId="0" fontId="2" fillId="4" borderId="43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10" xfId="0" applyFont="1" applyFill="1" applyBorder="1" applyAlignment="1" applyProtection="1">
      <alignment horizontal="center" vertical="center" shrinkToFit="1"/>
    </xf>
    <xf numFmtId="0" fontId="2" fillId="4" borderId="12" xfId="0" applyFont="1" applyFill="1" applyBorder="1" applyAlignment="1" applyProtection="1">
      <alignment horizontal="center" vertical="center" shrinkToFit="1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5" borderId="45" xfId="0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37" xfId="0" applyFont="1" applyBorder="1" applyAlignment="1" applyProtection="1">
      <alignment horizontal="left" vertical="center" shrinkToFit="1"/>
    </xf>
    <xf numFmtId="0" fontId="2" fillId="5" borderId="45" xfId="0" applyFont="1" applyFill="1" applyBorder="1" applyAlignment="1" applyProtection="1">
      <alignment horizontal="center" vertical="center" shrinkToFit="1"/>
    </xf>
    <xf numFmtId="0" fontId="2" fillId="5" borderId="17" xfId="0" applyFont="1" applyFill="1" applyBorder="1" applyAlignment="1" applyProtection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="90" zoomScaleNormal="100" workbookViewId="0">
      <selection activeCell="C17" sqref="C17"/>
    </sheetView>
  </sheetViews>
  <sheetFormatPr defaultRowHeight="17.100000000000001" customHeight="1"/>
  <cols>
    <col min="1" max="3" width="8.88671875" style="10"/>
    <col min="4" max="4" width="10.109375" style="10" bestFit="1" customWidth="1"/>
    <col min="5" max="5" width="8.88671875" style="10"/>
    <col min="6" max="6" width="7.44140625" style="10" customWidth="1"/>
    <col min="7" max="7" width="7.5546875" style="10" customWidth="1"/>
    <col min="8" max="8" width="6.33203125" style="10" customWidth="1"/>
    <col min="9" max="9" width="9.6640625" style="20" customWidth="1"/>
    <col min="10" max="10" width="11.21875" style="10" customWidth="1"/>
    <col min="11" max="11" width="10.109375" style="10" bestFit="1" customWidth="1"/>
    <col min="12" max="12" width="8.88671875" style="10"/>
    <col min="13" max="13" width="8.21875" style="10" customWidth="1"/>
    <col min="14" max="14" width="6.33203125" style="10" customWidth="1"/>
    <col min="15" max="16384" width="8.88671875" style="10"/>
  </cols>
  <sheetData>
    <row r="1" spans="1:14" s="1" customFormat="1" ht="34.5" customHeight="1" thickBot="1">
      <c r="A1" s="157" t="s">
        <v>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s="1" customFormat="1" ht="27" customHeight="1" thickBot="1">
      <c r="A2" s="165" t="s">
        <v>78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84"/>
      <c r="N2" s="85" t="s">
        <v>27</v>
      </c>
    </row>
    <row r="3" spans="1:14" s="1" customFormat="1" ht="17.25" customHeight="1" thickBot="1">
      <c r="A3" s="160" t="s">
        <v>6</v>
      </c>
      <c r="B3" s="161"/>
      <c r="C3" s="161"/>
      <c r="D3" s="161"/>
      <c r="E3" s="161"/>
      <c r="F3" s="161"/>
      <c r="G3" s="162"/>
      <c r="H3" s="161" t="s">
        <v>7</v>
      </c>
      <c r="I3" s="161"/>
      <c r="J3" s="161"/>
      <c r="K3" s="161"/>
      <c r="L3" s="161"/>
      <c r="M3" s="161"/>
      <c r="N3" s="162"/>
    </row>
    <row r="4" spans="1:14" s="1" customFormat="1" ht="18" customHeight="1">
      <c r="A4" s="163" t="s">
        <v>47</v>
      </c>
      <c r="B4" s="164"/>
      <c r="C4" s="164"/>
      <c r="D4" s="146" t="s">
        <v>76</v>
      </c>
      <c r="E4" s="146" t="s">
        <v>76</v>
      </c>
      <c r="F4" s="167" t="s">
        <v>48</v>
      </c>
      <c r="G4" s="169" t="s">
        <v>49</v>
      </c>
      <c r="H4" s="163" t="s">
        <v>0</v>
      </c>
      <c r="I4" s="164"/>
      <c r="J4" s="164"/>
      <c r="K4" s="146" t="s">
        <v>76</v>
      </c>
      <c r="L4" s="146" t="s">
        <v>77</v>
      </c>
      <c r="M4" s="171" t="s">
        <v>21</v>
      </c>
      <c r="N4" s="173" t="s">
        <v>5</v>
      </c>
    </row>
    <row r="5" spans="1:14" s="1" customFormat="1" ht="19.5" customHeight="1" thickBot="1">
      <c r="A5" s="27" t="s">
        <v>50</v>
      </c>
      <c r="B5" s="21" t="s">
        <v>51</v>
      </c>
      <c r="C5" s="21" t="s">
        <v>52</v>
      </c>
      <c r="D5" s="145" t="s">
        <v>79</v>
      </c>
      <c r="E5" s="145" t="s">
        <v>81</v>
      </c>
      <c r="F5" s="168"/>
      <c r="G5" s="170"/>
      <c r="H5" s="27" t="s">
        <v>1</v>
      </c>
      <c r="I5" s="46" t="s">
        <v>2</v>
      </c>
      <c r="J5" s="46" t="s">
        <v>3</v>
      </c>
      <c r="K5" s="145" t="s">
        <v>80</v>
      </c>
      <c r="L5" s="145" t="s">
        <v>82</v>
      </c>
      <c r="M5" s="172"/>
      <c r="N5" s="174"/>
    </row>
    <row r="6" spans="1:14" s="1" customFormat="1" ht="22.5" customHeight="1" thickTop="1">
      <c r="A6" s="177" t="s">
        <v>53</v>
      </c>
      <c r="B6" s="178"/>
      <c r="C6" s="178"/>
      <c r="D6" s="34">
        <f>SUM(D7:D8)</f>
        <v>167301</v>
      </c>
      <c r="E6" s="147">
        <f>SUM(E9,E13,E16,E19,E22)</f>
        <v>182072</v>
      </c>
      <c r="F6" s="34">
        <f t="shared" ref="F6:F9" si="0">E6-D6</f>
        <v>14771</v>
      </c>
      <c r="G6" s="42">
        <f>F6/D6</f>
        <v>8.8289968380344405E-2</v>
      </c>
      <c r="H6" s="179" t="s">
        <v>30</v>
      </c>
      <c r="I6" s="180"/>
      <c r="J6" s="180"/>
      <c r="K6" s="47">
        <f>SUM(K7:K8)</f>
        <v>167301</v>
      </c>
      <c r="L6" s="47">
        <f>SUM(L7:L8)</f>
        <v>182072</v>
      </c>
      <c r="M6" s="48">
        <f t="shared" ref="M6:M11" si="1">L6-K6</f>
        <v>14771</v>
      </c>
      <c r="N6" s="49">
        <f t="shared" ref="N6:N14" si="2">M6/K6</f>
        <v>8.8289968380344405E-2</v>
      </c>
    </row>
    <row r="7" spans="1:14" s="1" customFormat="1" ht="22.5" customHeight="1">
      <c r="A7" s="181" t="s">
        <v>54</v>
      </c>
      <c r="B7" s="182"/>
      <c r="C7" s="182"/>
      <c r="D7" s="29">
        <f>SUM(D9)</f>
        <v>149381</v>
      </c>
      <c r="E7" s="148">
        <f>SUM(E9)</f>
        <v>162052</v>
      </c>
      <c r="F7" s="29">
        <f t="shared" si="0"/>
        <v>12671</v>
      </c>
      <c r="G7" s="43">
        <f>F7/D7</f>
        <v>8.4823371111453258E-2</v>
      </c>
      <c r="H7" s="185" t="s">
        <v>31</v>
      </c>
      <c r="I7" s="186"/>
      <c r="J7" s="186"/>
      <c r="K7" s="31">
        <f>SUM(K9,K39)</f>
        <v>149381</v>
      </c>
      <c r="L7" s="31">
        <f>SUM(L9,L39)</f>
        <v>162052</v>
      </c>
      <c r="M7" s="32">
        <f t="shared" si="1"/>
        <v>12671</v>
      </c>
      <c r="N7" s="33">
        <f t="shared" si="2"/>
        <v>8.4823371111453258E-2</v>
      </c>
    </row>
    <row r="8" spans="1:14" s="1" customFormat="1" ht="21.75" customHeight="1">
      <c r="A8" s="183" t="s">
        <v>55</v>
      </c>
      <c r="B8" s="184"/>
      <c r="C8" s="184"/>
      <c r="D8" s="35">
        <f>SUM(D14:D15,D17:D18,D20:D21,D23)</f>
        <v>17920</v>
      </c>
      <c r="E8" s="149">
        <f>SUM(E14,E15,E17,E18,E20,E21,E23)</f>
        <v>20020</v>
      </c>
      <c r="F8" s="35">
        <f t="shared" si="0"/>
        <v>2100</v>
      </c>
      <c r="G8" s="44">
        <f>F8/D8</f>
        <v>0.1171875</v>
      </c>
      <c r="H8" s="189" t="s">
        <v>32</v>
      </c>
      <c r="I8" s="190"/>
      <c r="J8" s="190"/>
      <c r="K8" s="35">
        <f>SUM(K10,K36,K40)</f>
        <v>17920</v>
      </c>
      <c r="L8" s="35">
        <f>SUM(L10,L36,L40)</f>
        <v>20020</v>
      </c>
      <c r="M8" s="35">
        <f t="shared" si="1"/>
        <v>2100</v>
      </c>
      <c r="N8" s="36">
        <f t="shared" si="2"/>
        <v>0.1171875</v>
      </c>
    </row>
    <row r="9" spans="1:14" s="1" customFormat="1" ht="21" customHeight="1">
      <c r="A9" s="93" t="s">
        <v>56</v>
      </c>
      <c r="B9" s="66" t="s">
        <v>56</v>
      </c>
      <c r="C9" s="66"/>
      <c r="D9" s="138">
        <f>SUM(D10:D12)</f>
        <v>149381</v>
      </c>
      <c r="E9" s="150">
        <f>SUM(E10:E12)</f>
        <v>162052</v>
      </c>
      <c r="F9" s="138">
        <f t="shared" si="0"/>
        <v>12671</v>
      </c>
      <c r="G9" s="139">
        <f>F9/D9</f>
        <v>8.4823371111453258E-2</v>
      </c>
      <c r="H9" s="187" t="s">
        <v>33</v>
      </c>
      <c r="I9" s="175" t="s">
        <v>34</v>
      </c>
      <c r="J9" s="52" t="s">
        <v>35</v>
      </c>
      <c r="K9" s="29">
        <v>135647</v>
      </c>
      <c r="L9" s="29">
        <f>SUM(L11,L17,L23)</f>
        <v>136721</v>
      </c>
      <c r="M9" s="29">
        <f t="shared" si="1"/>
        <v>1074</v>
      </c>
      <c r="N9" s="30">
        <f t="shared" si="2"/>
        <v>7.9176096780614394E-3</v>
      </c>
    </row>
    <row r="10" spans="1:14" s="1" customFormat="1" ht="21" customHeight="1">
      <c r="A10" s="2"/>
      <c r="B10" s="137"/>
      <c r="C10" s="28" t="s">
        <v>57</v>
      </c>
      <c r="D10" s="105">
        <v>149381</v>
      </c>
      <c r="E10" s="151">
        <v>149381</v>
      </c>
      <c r="F10" s="105">
        <f>E10-D10</f>
        <v>0</v>
      </c>
      <c r="G10" s="142">
        <f>F10/D10</f>
        <v>0</v>
      </c>
      <c r="H10" s="188"/>
      <c r="I10" s="176"/>
      <c r="J10" s="54" t="s">
        <v>36</v>
      </c>
      <c r="K10" s="55">
        <f>SUM(K18,K24)</f>
        <v>16620</v>
      </c>
      <c r="L10" s="55">
        <f>SUM(L18,L24)</f>
        <v>16720</v>
      </c>
      <c r="M10" s="55">
        <f t="shared" si="1"/>
        <v>100</v>
      </c>
      <c r="N10" s="56">
        <f t="shared" si="2"/>
        <v>6.0168471720818293E-3</v>
      </c>
    </row>
    <row r="11" spans="1:14" s="1" customFormat="1" ht="21" customHeight="1">
      <c r="A11" s="2"/>
      <c r="B11" s="28"/>
      <c r="C11" s="144" t="s">
        <v>73</v>
      </c>
      <c r="D11" s="105">
        <v>0</v>
      </c>
      <c r="E11" s="152">
        <v>1931</v>
      </c>
      <c r="F11" s="105">
        <f>E11-D11</f>
        <v>1931</v>
      </c>
      <c r="G11" s="106">
        <v>0</v>
      </c>
      <c r="H11" s="50"/>
      <c r="I11" s="86" t="s">
        <v>37</v>
      </c>
      <c r="J11" s="18" t="s">
        <v>38</v>
      </c>
      <c r="K11" s="32">
        <v>135647</v>
      </c>
      <c r="L11" s="32">
        <v>134935</v>
      </c>
      <c r="M11" s="32">
        <f t="shared" si="1"/>
        <v>-712</v>
      </c>
      <c r="N11" s="33">
        <f t="shared" si="2"/>
        <v>-5.2489181478396129E-3</v>
      </c>
    </row>
    <row r="12" spans="1:14" s="1" customFormat="1" ht="21" customHeight="1">
      <c r="A12" s="94"/>
      <c r="B12" s="67"/>
      <c r="C12" s="143" t="s">
        <v>75</v>
      </c>
      <c r="D12" s="140">
        <v>0</v>
      </c>
      <c r="E12" s="152">
        <v>10740</v>
      </c>
      <c r="F12" s="140">
        <f>E12-D12</f>
        <v>10740</v>
      </c>
      <c r="G12" s="141">
        <v>0</v>
      </c>
      <c r="H12" s="50"/>
      <c r="I12" s="87"/>
      <c r="J12" s="64" t="s">
        <v>39</v>
      </c>
      <c r="K12" s="81">
        <v>91198</v>
      </c>
      <c r="L12" s="81">
        <v>91886</v>
      </c>
      <c r="M12" s="81">
        <f t="shared" ref="M12" si="3">L12-K12</f>
        <v>688</v>
      </c>
      <c r="N12" s="82">
        <f t="shared" si="2"/>
        <v>7.5440250882694796E-3</v>
      </c>
    </row>
    <row r="13" spans="1:14" s="1" customFormat="1" ht="21" customHeight="1">
      <c r="A13" s="93" t="s">
        <v>58</v>
      </c>
      <c r="B13" s="66" t="s">
        <v>58</v>
      </c>
      <c r="C13" s="68"/>
      <c r="D13" s="37">
        <f>SUM(D14:D15)</f>
        <v>234</v>
      </c>
      <c r="E13" s="153">
        <f>SUM(E14:E15)</f>
        <v>234</v>
      </c>
      <c r="F13" s="37">
        <f t="shared" ref="F13:F19" si="4">E13-D13</f>
        <v>0</v>
      </c>
      <c r="G13" s="38">
        <f t="shared" ref="G13:G23" si="5">F13/D13</f>
        <v>0</v>
      </c>
      <c r="H13" s="50"/>
      <c r="I13" s="88"/>
      <c r="J13" s="73" t="s">
        <v>40</v>
      </c>
      <c r="K13" s="105">
        <v>20838</v>
      </c>
      <c r="L13" s="105">
        <v>20972</v>
      </c>
      <c r="M13" s="105">
        <f t="shared" ref="M13:M19" si="6">L13-K13</f>
        <v>134</v>
      </c>
      <c r="N13" s="106">
        <f t="shared" si="2"/>
        <v>6.4305595546597562E-3</v>
      </c>
    </row>
    <row r="14" spans="1:14" s="1" customFormat="1" ht="21" customHeight="1">
      <c r="A14" s="2"/>
      <c r="B14" s="4"/>
      <c r="C14" s="4" t="s">
        <v>59</v>
      </c>
      <c r="D14" s="25">
        <v>100</v>
      </c>
      <c r="E14" s="154">
        <v>100</v>
      </c>
      <c r="F14" s="25">
        <f t="shared" si="4"/>
        <v>0</v>
      </c>
      <c r="G14" s="26">
        <f t="shared" si="5"/>
        <v>0</v>
      </c>
      <c r="H14" s="50"/>
      <c r="I14" s="88"/>
      <c r="J14" s="83" t="s">
        <v>72</v>
      </c>
      <c r="K14" s="107">
        <v>830</v>
      </c>
      <c r="L14" s="107">
        <v>1000</v>
      </c>
      <c r="M14" s="105">
        <f t="shared" si="6"/>
        <v>170</v>
      </c>
      <c r="N14" s="106">
        <f t="shared" si="2"/>
        <v>0.20481927710843373</v>
      </c>
    </row>
    <row r="15" spans="1:14" s="1" customFormat="1" ht="21" customHeight="1">
      <c r="A15" s="94"/>
      <c r="B15" s="67"/>
      <c r="C15" s="67" t="s">
        <v>60</v>
      </c>
      <c r="D15" s="23">
        <v>134</v>
      </c>
      <c r="E15" s="155">
        <v>134</v>
      </c>
      <c r="F15" s="23">
        <f t="shared" si="4"/>
        <v>0</v>
      </c>
      <c r="G15" s="24">
        <f t="shared" si="5"/>
        <v>0</v>
      </c>
      <c r="H15" s="50"/>
      <c r="I15" s="88"/>
      <c r="J15" s="83" t="s">
        <v>29</v>
      </c>
      <c r="K15" s="107">
        <v>9336</v>
      </c>
      <c r="L15" s="107">
        <v>9405</v>
      </c>
      <c r="M15" s="107">
        <f t="shared" si="6"/>
        <v>69</v>
      </c>
      <c r="N15" s="108">
        <f t="shared" ref="N15:N16" si="7">M15/K15</f>
        <v>7.3907455012853472E-3</v>
      </c>
    </row>
    <row r="16" spans="1:14" s="1" customFormat="1" ht="21" customHeight="1">
      <c r="A16" s="2" t="s">
        <v>61</v>
      </c>
      <c r="B16" s="3" t="s">
        <v>62</v>
      </c>
      <c r="C16" s="3"/>
      <c r="D16" s="39">
        <f>SUM(D17:D18)</f>
        <v>14110</v>
      </c>
      <c r="E16" s="153">
        <f>SUM(E17:E18)</f>
        <v>16210</v>
      </c>
      <c r="F16" s="39">
        <f t="shared" si="4"/>
        <v>2100</v>
      </c>
      <c r="G16" s="71">
        <f t="shared" si="5"/>
        <v>0.148830616583983</v>
      </c>
      <c r="H16" s="50"/>
      <c r="I16" s="74"/>
      <c r="J16" s="76" t="s">
        <v>25</v>
      </c>
      <c r="K16" s="112">
        <v>11478</v>
      </c>
      <c r="L16" s="112">
        <v>11673</v>
      </c>
      <c r="M16" s="109">
        <f t="shared" si="6"/>
        <v>195</v>
      </c>
      <c r="N16" s="108">
        <f t="shared" si="7"/>
        <v>1.6989022477783586E-2</v>
      </c>
    </row>
    <row r="17" spans="1:14" s="1" customFormat="1" ht="21" customHeight="1">
      <c r="A17" s="2"/>
      <c r="B17" s="4"/>
      <c r="C17" s="4" t="s">
        <v>63</v>
      </c>
      <c r="D17" s="25">
        <v>8030</v>
      </c>
      <c r="E17" s="154">
        <v>8130</v>
      </c>
      <c r="F17" s="25">
        <f t="shared" si="4"/>
        <v>100</v>
      </c>
      <c r="G17" s="26">
        <f t="shared" si="5"/>
        <v>1.2453300124533001E-2</v>
      </c>
      <c r="H17" s="50"/>
      <c r="I17" s="75" t="s">
        <v>4</v>
      </c>
      <c r="J17" s="19" t="s">
        <v>38</v>
      </c>
      <c r="K17" s="133">
        <f>SUM(K19)</f>
        <v>396</v>
      </c>
      <c r="L17" s="133">
        <f>SUM(L19)</f>
        <v>396</v>
      </c>
      <c r="M17" s="133">
        <f t="shared" si="6"/>
        <v>0</v>
      </c>
      <c r="N17" s="134">
        <v>0</v>
      </c>
    </row>
    <row r="18" spans="1:14" s="1" customFormat="1" ht="21" customHeight="1">
      <c r="A18" s="95"/>
      <c r="B18" s="28"/>
      <c r="C18" s="28" t="s">
        <v>64</v>
      </c>
      <c r="D18" s="22">
        <v>6080</v>
      </c>
      <c r="E18" s="155">
        <v>8080</v>
      </c>
      <c r="F18" s="22">
        <f t="shared" si="4"/>
        <v>2000</v>
      </c>
      <c r="G18" s="41">
        <f t="shared" si="5"/>
        <v>0.32894736842105265</v>
      </c>
      <c r="H18" s="132"/>
      <c r="I18" s="89"/>
      <c r="J18" s="65" t="s">
        <v>43</v>
      </c>
      <c r="K18" s="135">
        <f>SUM(K20:K22)</f>
        <v>760</v>
      </c>
      <c r="L18" s="135">
        <f>SUM(L20:L22)</f>
        <v>760</v>
      </c>
      <c r="M18" s="135">
        <f t="shared" si="6"/>
        <v>0</v>
      </c>
      <c r="N18" s="136">
        <f>M18/K18</f>
        <v>0</v>
      </c>
    </row>
    <row r="19" spans="1:14" s="1" customFormat="1" ht="21" customHeight="1">
      <c r="A19" s="96" t="s">
        <v>65</v>
      </c>
      <c r="B19" s="66" t="s">
        <v>65</v>
      </c>
      <c r="C19" s="66"/>
      <c r="D19" s="37">
        <f>SUM(D20:D21)</f>
        <v>3575</v>
      </c>
      <c r="E19" s="153">
        <f>SUM(E20:E21)</f>
        <v>3575</v>
      </c>
      <c r="F19" s="37">
        <f t="shared" si="4"/>
        <v>0</v>
      </c>
      <c r="G19" s="38">
        <f t="shared" si="5"/>
        <v>0</v>
      </c>
      <c r="H19" s="132"/>
      <c r="I19" s="89"/>
      <c r="J19" s="12" t="s">
        <v>8</v>
      </c>
      <c r="K19" s="105">
        <v>396</v>
      </c>
      <c r="L19" s="105">
        <v>396</v>
      </c>
      <c r="M19" s="105">
        <f t="shared" si="6"/>
        <v>0</v>
      </c>
      <c r="N19" s="106">
        <v>0</v>
      </c>
    </row>
    <row r="20" spans="1:14" s="5" customFormat="1" ht="21" customHeight="1">
      <c r="A20" s="95"/>
      <c r="B20" s="4"/>
      <c r="C20" s="4" t="s">
        <v>66</v>
      </c>
      <c r="D20" s="25">
        <v>3179</v>
      </c>
      <c r="E20" s="154">
        <v>3179</v>
      </c>
      <c r="F20" s="25">
        <f>E20-D20</f>
        <v>0</v>
      </c>
      <c r="G20" s="26">
        <f t="shared" si="5"/>
        <v>0</v>
      </c>
      <c r="H20" s="132"/>
      <c r="I20" s="89"/>
      <c r="J20" s="12"/>
      <c r="K20" s="77">
        <v>300</v>
      </c>
      <c r="L20" s="77">
        <v>300</v>
      </c>
      <c r="M20" s="77">
        <f t="shared" ref="M20:M21" si="8">L20-K20</f>
        <v>0</v>
      </c>
      <c r="N20" s="72">
        <f>M20/K20</f>
        <v>0</v>
      </c>
    </row>
    <row r="21" spans="1:14" s="5" customFormat="1" ht="21" customHeight="1">
      <c r="A21" s="94"/>
      <c r="B21" s="67"/>
      <c r="C21" s="67" t="s">
        <v>67</v>
      </c>
      <c r="D21" s="23">
        <v>396</v>
      </c>
      <c r="E21" s="155">
        <v>396</v>
      </c>
      <c r="F21" s="23">
        <f>E21-D21</f>
        <v>0</v>
      </c>
      <c r="G21" s="24">
        <f t="shared" si="5"/>
        <v>0</v>
      </c>
      <c r="H21" s="132"/>
      <c r="I21" s="89"/>
      <c r="J21" s="12" t="s">
        <v>9</v>
      </c>
      <c r="K21" s="77">
        <v>360</v>
      </c>
      <c r="L21" s="77">
        <v>360</v>
      </c>
      <c r="M21" s="77">
        <f t="shared" si="8"/>
        <v>0</v>
      </c>
      <c r="N21" s="72">
        <f t="shared" ref="N21:N22" si="9">M21/K21</f>
        <v>0</v>
      </c>
    </row>
    <row r="22" spans="1:14" s="1" customFormat="1" ht="21" customHeight="1">
      <c r="A22" s="97" t="s">
        <v>68</v>
      </c>
      <c r="B22" s="98" t="s">
        <v>68</v>
      </c>
      <c r="C22" s="98"/>
      <c r="D22" s="101">
        <v>1</v>
      </c>
      <c r="E22" s="153">
        <v>1</v>
      </c>
      <c r="F22" s="101">
        <f>E22-D22</f>
        <v>0</v>
      </c>
      <c r="G22" s="102">
        <f t="shared" si="5"/>
        <v>0</v>
      </c>
      <c r="H22" s="50"/>
      <c r="I22" s="88"/>
      <c r="J22" s="79" t="s">
        <v>42</v>
      </c>
      <c r="K22" s="122">
        <v>100</v>
      </c>
      <c r="L22" s="122">
        <v>100</v>
      </c>
      <c r="M22" s="78">
        <f>L22-K22</f>
        <v>0</v>
      </c>
      <c r="N22" s="72">
        <f t="shared" si="9"/>
        <v>0</v>
      </c>
    </row>
    <row r="23" spans="1:14" s="1" customFormat="1" ht="21" customHeight="1" thickBot="1">
      <c r="A23" s="99"/>
      <c r="B23" s="100"/>
      <c r="C23" s="100" t="s">
        <v>69</v>
      </c>
      <c r="D23" s="103">
        <v>1</v>
      </c>
      <c r="E23" s="156">
        <v>1</v>
      </c>
      <c r="F23" s="103">
        <f>E23-D23</f>
        <v>0</v>
      </c>
      <c r="G23" s="104">
        <f t="shared" si="5"/>
        <v>0</v>
      </c>
      <c r="H23" s="51"/>
      <c r="I23" s="90" t="s">
        <v>10</v>
      </c>
      <c r="J23" s="19" t="s">
        <v>38</v>
      </c>
      <c r="K23" s="32">
        <f>SUM(K25,K30,K32,K34)</f>
        <v>1570</v>
      </c>
      <c r="L23" s="32">
        <f>SUM(L25,L30,L32,L34)</f>
        <v>1390</v>
      </c>
      <c r="M23" s="32">
        <f>L23-K23</f>
        <v>-180</v>
      </c>
      <c r="N23" s="33">
        <f>M23/K23</f>
        <v>-0.11464968152866242</v>
      </c>
    </row>
    <row r="24" spans="1:14" s="1" customFormat="1" ht="20.25" customHeight="1">
      <c r="A24" s="6"/>
      <c r="B24" s="7"/>
      <c r="C24" s="7"/>
      <c r="D24" s="13"/>
      <c r="E24" s="13"/>
      <c r="F24" s="13"/>
      <c r="G24" s="14"/>
      <c r="H24" s="51"/>
      <c r="I24" s="91"/>
      <c r="J24" s="65" t="s">
        <v>43</v>
      </c>
      <c r="K24" s="45">
        <f>SUM(K26:K29,K31,K33,K35)</f>
        <v>15860</v>
      </c>
      <c r="L24" s="45">
        <f>SUM(L26:L29,L31,L33,L35)</f>
        <v>15960</v>
      </c>
      <c r="M24" s="45">
        <f>L24-K24</f>
        <v>100</v>
      </c>
      <c r="N24" s="40">
        <f>M24/K24</f>
        <v>6.3051702395964691E-3</v>
      </c>
    </row>
    <row r="25" spans="1:14" s="1" customFormat="1" ht="20.25" customHeight="1">
      <c r="A25" s="6"/>
      <c r="B25" s="7"/>
      <c r="C25" s="7"/>
      <c r="D25" s="13"/>
      <c r="E25" s="13"/>
      <c r="F25" s="13"/>
      <c r="G25" s="14"/>
      <c r="H25" s="53"/>
      <c r="I25" s="88"/>
      <c r="J25" s="123" t="s">
        <v>11</v>
      </c>
      <c r="K25" s="81">
        <v>710</v>
      </c>
      <c r="L25" s="81">
        <v>610</v>
      </c>
      <c r="M25" s="81">
        <f t="shared" ref="M25:M33" si="10">L25-K25</f>
        <v>-100</v>
      </c>
      <c r="N25" s="82">
        <f>M25/K25</f>
        <v>-0.14084507042253522</v>
      </c>
    </row>
    <row r="26" spans="1:14" s="1" customFormat="1" ht="20.25" customHeight="1">
      <c r="A26" s="6"/>
      <c r="B26" s="7"/>
      <c r="C26" s="7"/>
      <c r="D26" s="13"/>
      <c r="E26" s="13"/>
      <c r="F26" s="13"/>
      <c r="G26" s="14"/>
      <c r="H26" s="53"/>
      <c r="I26" s="88"/>
      <c r="J26" s="123"/>
      <c r="K26" s="25">
        <v>700</v>
      </c>
      <c r="L26" s="25">
        <v>800</v>
      </c>
      <c r="M26" s="25">
        <f t="shared" si="10"/>
        <v>100</v>
      </c>
      <c r="N26" s="26">
        <f>M26/K26</f>
        <v>0.14285714285714285</v>
      </c>
    </row>
    <row r="27" spans="1:14" s="1" customFormat="1" ht="20.25" customHeight="1">
      <c r="A27" s="8"/>
      <c r="B27" s="9"/>
      <c r="C27" s="9"/>
      <c r="D27" s="15"/>
      <c r="E27" s="15"/>
      <c r="F27" s="15"/>
      <c r="G27" s="16"/>
      <c r="H27" s="53"/>
      <c r="I27" s="88"/>
      <c r="J27" s="123" t="s">
        <v>12</v>
      </c>
      <c r="K27" s="25">
        <v>1840</v>
      </c>
      <c r="L27" s="25">
        <v>1840</v>
      </c>
      <c r="M27" s="25">
        <f t="shared" si="10"/>
        <v>0</v>
      </c>
      <c r="N27" s="26">
        <f t="shared" ref="N27:N46" si="11">M27/K27</f>
        <v>0</v>
      </c>
    </row>
    <row r="28" spans="1:14" s="1" customFormat="1" ht="20.25" hidden="1" customHeight="1">
      <c r="A28" s="8"/>
      <c r="B28" s="9"/>
      <c r="C28" s="9"/>
      <c r="D28" s="15"/>
      <c r="E28" s="15"/>
      <c r="F28" s="15"/>
      <c r="G28" s="16"/>
      <c r="H28" s="53"/>
      <c r="I28" s="88"/>
      <c r="J28" s="123" t="s">
        <v>44</v>
      </c>
      <c r="K28" s="25">
        <v>0</v>
      </c>
      <c r="L28" s="25">
        <v>0</v>
      </c>
      <c r="M28" s="25">
        <f t="shared" si="10"/>
        <v>0</v>
      </c>
      <c r="N28" s="26">
        <v>0</v>
      </c>
    </row>
    <row r="29" spans="1:14" s="1" customFormat="1" ht="20.25" customHeight="1">
      <c r="A29" s="8"/>
      <c r="B29" s="9"/>
      <c r="C29" s="9"/>
      <c r="D29" s="15"/>
      <c r="E29" s="15"/>
      <c r="F29" s="15"/>
      <c r="G29" s="16"/>
      <c r="H29" s="53"/>
      <c r="I29" s="88"/>
      <c r="J29" s="123" t="s">
        <v>13</v>
      </c>
      <c r="K29" s="25">
        <v>120</v>
      </c>
      <c r="L29" s="25">
        <v>120</v>
      </c>
      <c r="M29" s="25">
        <f t="shared" si="10"/>
        <v>0</v>
      </c>
      <c r="N29" s="26">
        <f t="shared" si="11"/>
        <v>0</v>
      </c>
    </row>
    <row r="30" spans="1:14" s="1" customFormat="1" ht="20.25" customHeight="1">
      <c r="A30" s="8"/>
      <c r="B30" s="9"/>
      <c r="C30" s="9"/>
      <c r="D30" s="15"/>
      <c r="E30" s="15"/>
      <c r="F30" s="15"/>
      <c r="G30" s="16"/>
      <c r="H30" s="53"/>
      <c r="I30" s="88"/>
      <c r="J30" s="123" t="s">
        <v>16</v>
      </c>
      <c r="K30" s="81">
        <v>600</v>
      </c>
      <c r="L30" s="81">
        <v>540</v>
      </c>
      <c r="M30" s="81">
        <f t="shared" si="10"/>
        <v>-60</v>
      </c>
      <c r="N30" s="82">
        <f t="shared" si="11"/>
        <v>-0.1</v>
      </c>
    </row>
    <row r="31" spans="1:14" s="1" customFormat="1" ht="20.25" hidden="1" customHeight="1">
      <c r="A31" s="8"/>
      <c r="B31" s="9"/>
      <c r="C31" s="9"/>
      <c r="D31" s="15"/>
      <c r="E31" s="15"/>
      <c r="F31" s="15"/>
      <c r="G31" s="16"/>
      <c r="H31" s="53"/>
      <c r="I31" s="88"/>
      <c r="J31" s="123"/>
      <c r="K31" s="25">
        <v>0</v>
      </c>
      <c r="L31" s="25">
        <v>0</v>
      </c>
      <c r="M31" s="25">
        <f t="shared" si="10"/>
        <v>0</v>
      </c>
      <c r="N31" s="26">
        <v>0</v>
      </c>
    </row>
    <row r="32" spans="1:14" s="1" customFormat="1" ht="20.25" customHeight="1">
      <c r="A32" s="8"/>
      <c r="B32" s="9"/>
      <c r="C32" s="9"/>
      <c r="D32" s="15"/>
      <c r="E32" s="15"/>
      <c r="F32" s="15"/>
      <c r="G32" s="16"/>
      <c r="H32" s="50"/>
      <c r="I32" s="88"/>
      <c r="J32" s="123" t="s">
        <v>15</v>
      </c>
      <c r="K32" s="81">
        <v>200</v>
      </c>
      <c r="L32" s="81">
        <v>200</v>
      </c>
      <c r="M32" s="81">
        <f t="shared" si="10"/>
        <v>0</v>
      </c>
      <c r="N32" s="82">
        <f t="shared" si="11"/>
        <v>0</v>
      </c>
    </row>
    <row r="33" spans="1:14" s="1" customFormat="1" ht="20.25" hidden="1" customHeight="1">
      <c r="A33" s="8"/>
      <c r="B33" s="9"/>
      <c r="C33" s="9"/>
      <c r="D33" s="15"/>
      <c r="E33" s="15"/>
      <c r="F33" s="15"/>
      <c r="G33" s="16"/>
      <c r="H33" s="50"/>
      <c r="I33" s="88"/>
      <c r="J33" s="128"/>
      <c r="K33" s="22">
        <v>0</v>
      </c>
      <c r="L33" s="22">
        <v>0</v>
      </c>
      <c r="M33" s="22">
        <f t="shared" si="10"/>
        <v>0</v>
      </c>
      <c r="N33" s="26">
        <v>0</v>
      </c>
    </row>
    <row r="34" spans="1:14" s="1" customFormat="1" ht="20.25" customHeight="1">
      <c r="A34" s="8"/>
      <c r="B34" s="9"/>
      <c r="C34" s="9"/>
      <c r="D34" s="15"/>
      <c r="E34" s="15"/>
      <c r="F34" s="15"/>
      <c r="G34" s="16"/>
      <c r="H34" s="50"/>
      <c r="I34" s="88"/>
      <c r="J34" s="57" t="s">
        <v>14</v>
      </c>
      <c r="K34" s="69">
        <v>60</v>
      </c>
      <c r="L34" s="69">
        <v>40</v>
      </c>
      <c r="M34" s="69">
        <f>L34-K34</f>
        <v>-20</v>
      </c>
      <c r="N34" s="70">
        <f t="shared" si="11"/>
        <v>-0.33333333333333331</v>
      </c>
    </row>
    <row r="35" spans="1:14" s="1" customFormat="1" ht="20.25" customHeight="1">
      <c r="A35" s="8"/>
      <c r="B35" s="9"/>
      <c r="C35" s="9"/>
      <c r="D35" s="15"/>
      <c r="E35" s="15"/>
      <c r="F35" s="15"/>
      <c r="G35" s="16"/>
      <c r="H35" s="60"/>
      <c r="I35" s="92"/>
      <c r="J35" s="80"/>
      <c r="K35" s="23">
        <v>13200</v>
      </c>
      <c r="L35" s="23">
        <v>13200</v>
      </c>
      <c r="M35" s="23">
        <f>L35-K35</f>
        <v>0</v>
      </c>
      <c r="N35" s="41">
        <f t="shared" si="11"/>
        <v>0</v>
      </c>
    </row>
    <row r="36" spans="1:14" s="1" customFormat="1" ht="20.25" customHeight="1">
      <c r="A36" s="8"/>
      <c r="B36" s="9"/>
      <c r="C36" s="9"/>
      <c r="D36" s="15"/>
      <c r="E36" s="15"/>
      <c r="F36" s="15"/>
      <c r="G36" s="16"/>
      <c r="H36" s="130" t="s">
        <v>28</v>
      </c>
      <c r="I36" s="124" t="s">
        <v>45</v>
      </c>
      <c r="J36" s="125"/>
      <c r="K36" s="37">
        <f>SUM(K37)</f>
        <v>100</v>
      </c>
      <c r="L36" s="37">
        <f>SUM(L37)</f>
        <v>100</v>
      </c>
      <c r="M36" s="37">
        <f>L36-K36</f>
        <v>0</v>
      </c>
      <c r="N36" s="38">
        <f t="shared" si="11"/>
        <v>0</v>
      </c>
    </row>
    <row r="37" spans="1:14" s="1" customFormat="1" ht="20.25" customHeight="1">
      <c r="A37" s="8"/>
      <c r="B37" s="9"/>
      <c r="C37" s="9"/>
      <c r="D37" s="15"/>
      <c r="E37" s="15"/>
      <c r="F37" s="15"/>
      <c r="G37" s="16"/>
      <c r="H37" s="131"/>
      <c r="I37" s="123" t="s">
        <v>20</v>
      </c>
      <c r="J37" s="17" t="s">
        <v>41</v>
      </c>
      <c r="K37" s="25">
        <v>100</v>
      </c>
      <c r="L37" s="25">
        <v>100</v>
      </c>
      <c r="M37" s="25">
        <f>L37-K37</f>
        <v>0</v>
      </c>
      <c r="N37" s="26">
        <f t="shared" si="11"/>
        <v>0</v>
      </c>
    </row>
    <row r="38" spans="1:14" s="1" customFormat="1" ht="20.25" customHeight="1">
      <c r="A38" s="8"/>
      <c r="B38" s="9"/>
      <c r="C38" s="9"/>
      <c r="D38" s="15"/>
      <c r="E38" s="15"/>
      <c r="F38" s="15"/>
      <c r="G38" s="16"/>
      <c r="H38" s="60"/>
      <c r="I38" s="58"/>
      <c r="J38" s="59" t="s">
        <v>19</v>
      </c>
      <c r="K38" s="23">
        <v>100</v>
      </c>
      <c r="L38" s="23">
        <v>100</v>
      </c>
      <c r="M38" s="23">
        <f>L38-K38</f>
        <v>0</v>
      </c>
      <c r="N38" s="41">
        <f t="shared" si="11"/>
        <v>0</v>
      </c>
    </row>
    <row r="39" spans="1:14" s="1" customFormat="1" ht="20.25" customHeight="1">
      <c r="A39" s="8"/>
      <c r="B39" s="9"/>
      <c r="C39" s="9"/>
      <c r="D39" s="15"/>
      <c r="E39" s="15"/>
      <c r="F39" s="15"/>
      <c r="G39" s="16"/>
      <c r="H39" s="50" t="s">
        <v>17</v>
      </c>
      <c r="I39" s="126" t="s">
        <v>22</v>
      </c>
      <c r="J39" s="61" t="s">
        <v>23</v>
      </c>
      <c r="K39" s="29">
        <f>SUM(K41,K43,K44,K46,K47)</f>
        <v>13734</v>
      </c>
      <c r="L39" s="29">
        <f>SUM(L41,L43,L44,L46,L47)</f>
        <v>25331</v>
      </c>
      <c r="M39" s="29">
        <f t="shared" ref="M39" si="12">L39-K39</f>
        <v>11597</v>
      </c>
      <c r="N39" s="33">
        <f t="shared" si="11"/>
        <v>0.84440075724479391</v>
      </c>
    </row>
    <row r="40" spans="1:14" s="1" customFormat="1" ht="20.25" customHeight="1">
      <c r="A40" s="8"/>
      <c r="B40" s="9"/>
      <c r="C40" s="9"/>
      <c r="D40" s="15"/>
      <c r="E40" s="15"/>
      <c r="F40" s="15"/>
      <c r="G40" s="16"/>
      <c r="H40" s="50"/>
      <c r="I40" s="127"/>
      <c r="J40" s="62" t="s">
        <v>24</v>
      </c>
      <c r="K40" s="55">
        <f>SUM(K42,K45,K48:K51)</f>
        <v>1200</v>
      </c>
      <c r="L40" s="55">
        <f>SUM(L42,L45,L48:L51)</f>
        <v>3200</v>
      </c>
      <c r="M40" s="55">
        <f>L40-K40</f>
        <v>2000</v>
      </c>
      <c r="N40" s="56">
        <f t="shared" si="11"/>
        <v>1.6666666666666667</v>
      </c>
    </row>
    <row r="41" spans="1:14" s="1" customFormat="1" ht="20.25" customHeight="1">
      <c r="A41" s="8"/>
      <c r="B41" s="9"/>
      <c r="C41" s="9"/>
      <c r="D41" s="15"/>
      <c r="E41" s="15"/>
      <c r="F41" s="15"/>
      <c r="G41" s="16"/>
      <c r="H41" s="53"/>
      <c r="I41" s="63" t="s">
        <v>18</v>
      </c>
      <c r="J41" s="128" t="s">
        <v>46</v>
      </c>
      <c r="K41" s="81">
        <v>10960</v>
      </c>
      <c r="L41" s="81">
        <v>12051</v>
      </c>
      <c r="M41" s="81">
        <f>L41-K41</f>
        <v>1091</v>
      </c>
      <c r="N41" s="82">
        <f>M41/K41</f>
        <v>9.9543795620437955E-2</v>
      </c>
    </row>
    <row r="42" spans="1:14" s="1" customFormat="1" ht="20.25" customHeight="1">
      <c r="A42" s="8"/>
      <c r="B42" s="9"/>
      <c r="C42" s="9"/>
      <c r="D42" s="15"/>
      <c r="E42" s="15"/>
      <c r="F42" s="15"/>
      <c r="G42" s="16"/>
      <c r="H42" s="53"/>
      <c r="I42" s="63"/>
      <c r="J42" s="129"/>
      <c r="K42" s="25">
        <v>800</v>
      </c>
      <c r="L42" s="25">
        <v>800</v>
      </c>
      <c r="M42" s="25">
        <f>L42-K42</f>
        <v>0</v>
      </c>
      <c r="N42" s="26">
        <f t="shared" si="11"/>
        <v>0</v>
      </c>
    </row>
    <row r="43" spans="1:14" s="1" customFormat="1" ht="20.25" customHeight="1">
      <c r="A43" s="8"/>
      <c r="B43" s="9"/>
      <c r="C43" s="9"/>
      <c r="D43" s="15"/>
      <c r="E43" s="15"/>
      <c r="F43" s="15"/>
      <c r="G43" s="16"/>
      <c r="H43" s="53"/>
      <c r="I43" s="63"/>
      <c r="J43" s="73" t="s">
        <v>26</v>
      </c>
      <c r="K43" s="81">
        <v>1260</v>
      </c>
      <c r="L43" s="81">
        <v>1140</v>
      </c>
      <c r="M43" s="81">
        <f t="shared" ref="M43:M46" si="13">L43-K43</f>
        <v>-120</v>
      </c>
      <c r="N43" s="82">
        <f t="shared" si="11"/>
        <v>-9.5238095238095233E-2</v>
      </c>
    </row>
    <row r="44" spans="1:14" s="1" customFormat="1" ht="20.25" customHeight="1">
      <c r="A44" s="8"/>
      <c r="B44" s="9"/>
      <c r="C44" s="9"/>
      <c r="D44" s="15"/>
      <c r="E44" s="15"/>
      <c r="F44" s="15"/>
      <c r="G44" s="16"/>
      <c r="H44" s="53"/>
      <c r="I44" s="63"/>
      <c r="J44" s="11" t="s">
        <v>70</v>
      </c>
      <c r="K44" s="81">
        <v>100</v>
      </c>
      <c r="L44" s="81">
        <v>100</v>
      </c>
      <c r="M44" s="81">
        <f t="shared" ref="M44" si="14">L44-K44</f>
        <v>0</v>
      </c>
      <c r="N44" s="82">
        <v>0</v>
      </c>
    </row>
    <row r="45" spans="1:14" s="1" customFormat="1" ht="20.25" customHeight="1">
      <c r="A45" s="8"/>
      <c r="B45" s="9"/>
      <c r="C45" s="9"/>
      <c r="D45" s="15"/>
      <c r="E45" s="15"/>
      <c r="F45" s="15"/>
      <c r="G45" s="16"/>
      <c r="H45" s="53"/>
      <c r="I45" s="63"/>
      <c r="K45" s="25">
        <v>400</v>
      </c>
      <c r="L45" s="25">
        <v>400</v>
      </c>
      <c r="M45" s="25">
        <f t="shared" si="13"/>
        <v>0</v>
      </c>
      <c r="N45" s="26">
        <f t="shared" si="11"/>
        <v>0</v>
      </c>
    </row>
    <row r="46" spans="1:14" s="1" customFormat="1" ht="20.25" customHeight="1">
      <c r="A46" s="8"/>
      <c r="B46" s="9"/>
      <c r="C46" s="9"/>
      <c r="D46" s="15"/>
      <c r="E46" s="15"/>
      <c r="F46" s="15"/>
      <c r="G46" s="16"/>
      <c r="H46" s="53"/>
      <c r="I46" s="63"/>
      <c r="J46" s="123" t="s">
        <v>71</v>
      </c>
      <c r="K46" s="81">
        <v>1414</v>
      </c>
      <c r="L46" s="81">
        <v>1300</v>
      </c>
      <c r="M46" s="81">
        <f t="shared" si="13"/>
        <v>-114</v>
      </c>
      <c r="N46" s="82">
        <f t="shared" si="11"/>
        <v>-8.0622347949080617E-2</v>
      </c>
    </row>
    <row r="47" spans="1:14" s="1" customFormat="1" ht="20.25" customHeight="1">
      <c r="A47" s="8"/>
      <c r="B47" s="9"/>
      <c r="C47" s="9"/>
      <c r="D47" s="15"/>
      <c r="E47" s="15"/>
      <c r="F47" s="15"/>
      <c r="G47" s="16"/>
      <c r="H47" s="53"/>
      <c r="I47" s="63"/>
      <c r="J47" s="123" t="s">
        <v>74</v>
      </c>
      <c r="K47" s="81">
        <v>0</v>
      </c>
      <c r="L47" s="81">
        <v>10740</v>
      </c>
      <c r="M47" s="81">
        <f t="shared" ref="M47:M48" si="15">L47-K47</f>
        <v>10740</v>
      </c>
      <c r="N47" s="82">
        <v>0</v>
      </c>
    </row>
    <row r="48" spans="1:14" s="1" customFormat="1" ht="20.25" customHeight="1" thickBot="1">
      <c r="A48" s="113"/>
      <c r="B48" s="114"/>
      <c r="C48" s="114"/>
      <c r="D48" s="115"/>
      <c r="E48" s="115"/>
      <c r="F48" s="115"/>
      <c r="G48" s="116"/>
      <c r="H48" s="117"/>
      <c r="I48" s="118"/>
      <c r="J48" s="119"/>
      <c r="K48" s="120">
        <v>0</v>
      </c>
      <c r="L48" s="120">
        <v>2000</v>
      </c>
      <c r="M48" s="120">
        <f t="shared" si="15"/>
        <v>2000</v>
      </c>
      <c r="N48" s="121">
        <v>0</v>
      </c>
    </row>
    <row r="49" spans="1:14" ht="17.100000000000001" customHeight="1">
      <c r="A49" s="110"/>
      <c r="B49" s="110"/>
      <c r="C49" s="110"/>
      <c r="D49" s="110"/>
      <c r="E49" s="110"/>
      <c r="F49" s="110"/>
      <c r="G49" s="110"/>
      <c r="H49" s="110"/>
      <c r="I49" s="111"/>
      <c r="J49" s="110"/>
      <c r="K49" s="110"/>
      <c r="L49" s="110"/>
      <c r="M49" s="110"/>
      <c r="N49" s="110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I9:I10"/>
    <mergeCell ref="A6:C6"/>
    <mergeCell ref="H6:J6"/>
    <mergeCell ref="A7:C7"/>
    <mergeCell ref="A8:C8"/>
    <mergeCell ref="H7:J7"/>
    <mergeCell ref="H9:H10"/>
    <mergeCell ref="H8:J8"/>
    <mergeCell ref="A1:N1"/>
    <mergeCell ref="A3:G3"/>
    <mergeCell ref="H3:N3"/>
    <mergeCell ref="A4:C4"/>
    <mergeCell ref="H4:J4"/>
    <mergeCell ref="A2:L2"/>
    <mergeCell ref="F4:F5"/>
    <mergeCell ref="G4:G5"/>
    <mergeCell ref="M4:M5"/>
    <mergeCell ref="N4:N5"/>
  </mergeCells>
  <phoneticPr fontId="1" type="noConversion"/>
  <printOptions horizontalCentered="1"/>
  <pageMargins left="0.35433070866141736" right="0.35433070866141736" top="0.59055118110236227" bottom="0.27559055118110237" header="0.19685039370078741" footer="0.19685039370078741"/>
  <pageSetup paperSize="9" scale="53" orientation="landscape" r:id="rId1"/>
  <headerFooter alignWithMargins="0">
    <oddFooter xml:space="preserve">&amp;R&amp;"+,굵게"&amp;10서울지적장애인자립지원센터&amp;P&amp;"신명조,보통"
</oddFooter>
  </headerFooter>
  <rowBreaks count="1" manualBreakCount="1">
    <brk id="23" max="16383" man="1"/>
  </rowBreaks>
  <ignoredErrors>
    <ignoredError sqref="F14:F15 F17:F21 L6 F9 G6:G9 G13:G21 M6 N6 M16:N16 M12:M14 M7:M8 N7:N14 M48 L17:N17 L7 L9:L10 L21:N21 M18:N18 M15:N15 L19:N19 L20:N20 L23:N24 M22:N22 L36:N38 M25:N25 M26:N26 L27:N27 L28:M28 M29:N29 M30:N30 L31:M31 M32:N32 L33:M33 M34:N34 L35:N35 M47 M41:N41 M42:N42 M43:N43 M45:N45 M46:N46 M44 L40:N40 L39 M39:N39 M9 L8 F10:G10 F12:G12 F13 F6 F16 F7:F8 F11 K6:K8 D6:E9 D22:E23 K19:K21 D13:E16 K14 K17 K23:K24 K27:K28 K30:K31 K33:K40 K48 K10 M10:M11" unlockedFormula="1"/>
    <ignoredError sqref="K18:L18 D19:E19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2022총괄표</vt:lpstr>
      <vt:lpstr>'2022총괄표'!Print_Titles</vt:lpstr>
    </vt:vector>
  </TitlesOfParts>
  <Company>노원종합사회복지관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user</cp:lastModifiedBy>
  <cp:lastPrinted>2022-01-04T04:47:54Z</cp:lastPrinted>
  <dcterms:created xsi:type="dcterms:W3CDTF">2006-01-11T09:09:31Z</dcterms:created>
  <dcterms:modified xsi:type="dcterms:W3CDTF">2022-06-08T04:41:20Z</dcterms:modified>
  <cp:contentStatus/>
</cp:coreProperties>
</file>