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E8EF7E-AEE8-45A0-BBA7-24D44F1B4422}" xr6:coauthVersionLast="47" xr6:coauthVersionMax="47" xr10:uidLastSave="{00000000-0000-0000-0000-000000000000}"/>
  <bookViews>
    <workbookView xWindow="3570" yWindow="780" windowWidth="20880" windowHeight="14445" activeTab="2" xr2:uid="{00000000-000D-0000-FFFF-FFFF00000000}"/>
  </bookViews>
  <sheets>
    <sheet name="2023총괄표" sheetId="5" r:id="rId1"/>
    <sheet name="2022년 결산서" sheetId="4" r:id="rId2"/>
    <sheet name="2022년 후원금사용내역" sheetId="2" r:id="rId3"/>
  </sheets>
  <calcPr calcId="191029"/>
</workbook>
</file>

<file path=xl/calcChain.xml><?xml version="1.0" encoding="utf-8"?>
<calcChain xmlns="http://schemas.openxmlformats.org/spreadsheetml/2006/main">
  <c r="M45" i="5" l="1"/>
  <c r="N45" i="5" s="1"/>
  <c r="M44" i="5"/>
  <c r="M43" i="5"/>
  <c r="M42" i="5"/>
  <c r="N42" i="5" s="1"/>
  <c r="M41" i="5"/>
  <c r="N40" i="5"/>
  <c r="M40" i="5"/>
  <c r="M39" i="5"/>
  <c r="N39" i="5" s="1"/>
  <c r="N38" i="5"/>
  <c r="M38" i="5"/>
  <c r="L37" i="5"/>
  <c r="L10" i="5" s="1"/>
  <c r="K37" i="5"/>
  <c r="L36" i="5"/>
  <c r="M36" i="5" s="1"/>
  <c r="N36" i="5" s="1"/>
  <c r="K36" i="5"/>
  <c r="M35" i="5"/>
  <c r="N35" i="5" s="1"/>
  <c r="N34" i="5"/>
  <c r="M34" i="5"/>
  <c r="L33" i="5"/>
  <c r="M33" i="5" s="1"/>
  <c r="N33" i="5" s="1"/>
  <c r="K33" i="5"/>
  <c r="M32" i="5"/>
  <c r="N32" i="5" s="1"/>
  <c r="N31" i="5"/>
  <c r="M31" i="5"/>
  <c r="M30" i="5"/>
  <c r="M29" i="5"/>
  <c r="N29" i="5" s="1"/>
  <c r="M28" i="5"/>
  <c r="M27" i="5"/>
  <c r="N27" i="5" s="1"/>
  <c r="N26" i="5"/>
  <c r="M26" i="5"/>
  <c r="M25" i="5"/>
  <c r="M24" i="5"/>
  <c r="N24" i="5" s="1"/>
  <c r="N23" i="5"/>
  <c r="M23" i="5"/>
  <c r="F23" i="5"/>
  <c r="G23" i="5" s="1"/>
  <c r="N22" i="5"/>
  <c r="M22" i="5"/>
  <c r="F22" i="5"/>
  <c r="G22" i="5" s="1"/>
  <c r="L21" i="5"/>
  <c r="M21" i="5" s="1"/>
  <c r="N21" i="5" s="1"/>
  <c r="K21" i="5"/>
  <c r="K10" i="5" s="1"/>
  <c r="K8" i="5" s="1"/>
  <c r="K6" i="5" s="1"/>
  <c r="G21" i="5"/>
  <c r="F21" i="5"/>
  <c r="M20" i="5"/>
  <c r="N20" i="5" s="1"/>
  <c r="L20" i="5"/>
  <c r="K20" i="5"/>
  <c r="F20" i="5"/>
  <c r="G20" i="5" s="1"/>
  <c r="N19" i="5"/>
  <c r="M19" i="5"/>
  <c r="F19" i="5"/>
  <c r="G19" i="5" s="1"/>
  <c r="E19" i="5"/>
  <c r="D19" i="5"/>
  <c r="M18" i="5"/>
  <c r="N18" i="5" s="1"/>
  <c r="G18" i="5"/>
  <c r="F18" i="5"/>
  <c r="M17" i="5"/>
  <c r="N17" i="5" s="1"/>
  <c r="L17" i="5"/>
  <c r="K17" i="5"/>
  <c r="F17" i="5"/>
  <c r="G17" i="5" s="1"/>
  <c r="E16" i="5"/>
  <c r="D16" i="5"/>
  <c r="F16" i="5" s="1"/>
  <c r="G16" i="5" s="1"/>
  <c r="N15" i="5"/>
  <c r="M15" i="5"/>
  <c r="F15" i="5"/>
  <c r="G15" i="5" s="1"/>
  <c r="N14" i="5"/>
  <c r="M14" i="5"/>
  <c r="F14" i="5"/>
  <c r="G14" i="5" s="1"/>
  <c r="N13" i="5"/>
  <c r="M13" i="5"/>
  <c r="F13" i="5"/>
  <c r="G13" i="5" s="1"/>
  <c r="E13" i="5"/>
  <c r="D13" i="5"/>
  <c r="M12" i="5"/>
  <c r="N12" i="5" s="1"/>
  <c r="F12" i="5"/>
  <c r="L11" i="5"/>
  <c r="M11" i="5" s="1"/>
  <c r="N11" i="5" s="1"/>
  <c r="K11" i="5"/>
  <c r="F11" i="5"/>
  <c r="F10" i="5"/>
  <c r="G10" i="5" s="1"/>
  <c r="K9" i="5"/>
  <c r="E9" i="5"/>
  <c r="D9" i="5"/>
  <c r="F9" i="5" s="1"/>
  <c r="G9" i="5" s="1"/>
  <c r="E8" i="5"/>
  <c r="F8" i="5" s="1"/>
  <c r="G8" i="5" s="1"/>
  <c r="D8" i="5"/>
  <c r="K7" i="5"/>
  <c r="E7" i="5"/>
  <c r="F7" i="5" s="1"/>
  <c r="G7" i="5" s="1"/>
  <c r="D7" i="5"/>
  <c r="D6" i="5" s="1"/>
  <c r="E6" i="5"/>
  <c r="F6" i="5" s="1"/>
  <c r="G6" i="5" s="1"/>
  <c r="I37" i="4"/>
  <c r="I36" i="4"/>
  <c r="I35" i="4"/>
  <c r="I34" i="4"/>
  <c r="H34" i="4"/>
  <c r="I33" i="4"/>
  <c r="I32" i="4"/>
  <c r="I31" i="4"/>
  <c r="H30" i="4"/>
  <c r="I30" i="4" s="1"/>
  <c r="H29" i="4"/>
  <c r="H28" i="4" s="1"/>
  <c r="G28" i="4"/>
  <c r="G27" i="4" s="1"/>
  <c r="E27" i="4"/>
  <c r="I26" i="4"/>
  <c r="E26" i="4"/>
  <c r="I25" i="4"/>
  <c r="D25" i="4"/>
  <c r="E25" i="4" s="1"/>
  <c r="C25" i="4"/>
  <c r="I24" i="4"/>
  <c r="E24" i="4"/>
  <c r="I23" i="4"/>
  <c r="H23" i="4"/>
  <c r="E23" i="4"/>
  <c r="I22" i="4"/>
  <c r="E22" i="4"/>
  <c r="D22" i="4"/>
  <c r="C22" i="4"/>
  <c r="I21" i="4"/>
  <c r="E21" i="4"/>
  <c r="D21" i="4"/>
  <c r="C21" i="4"/>
  <c r="I20" i="4"/>
  <c r="E20" i="4"/>
  <c r="D20" i="4"/>
  <c r="H19" i="4"/>
  <c r="I19" i="4" s="1"/>
  <c r="E19" i="4"/>
  <c r="D19" i="4"/>
  <c r="H18" i="4"/>
  <c r="I18" i="4" s="1"/>
  <c r="G18" i="4"/>
  <c r="D18" i="4"/>
  <c r="E18" i="4" s="1"/>
  <c r="I17" i="4"/>
  <c r="E17" i="4"/>
  <c r="I16" i="4"/>
  <c r="E16" i="4"/>
  <c r="I15" i="4"/>
  <c r="E15" i="4"/>
  <c r="D15" i="4"/>
  <c r="H14" i="4"/>
  <c r="I14" i="4" s="1"/>
  <c r="G14" i="4"/>
  <c r="G7" i="4" s="1"/>
  <c r="G6" i="4" s="1"/>
  <c r="D14" i="4"/>
  <c r="E14" i="4" s="1"/>
  <c r="C14" i="4"/>
  <c r="I13" i="4"/>
  <c r="E13" i="4"/>
  <c r="I12" i="4"/>
  <c r="E12" i="4"/>
  <c r="I11" i="4"/>
  <c r="D11" i="4"/>
  <c r="E11" i="4" s="1"/>
  <c r="I10" i="4"/>
  <c r="I9" i="4"/>
  <c r="D9" i="4"/>
  <c r="D7" i="4" s="1"/>
  <c r="C9" i="4"/>
  <c r="H8" i="4"/>
  <c r="I8" i="4" s="1"/>
  <c r="E8" i="4"/>
  <c r="C7" i="4"/>
  <c r="C6" i="4"/>
  <c r="L8" i="5" l="1"/>
  <c r="M8" i="5" s="1"/>
  <c r="N8" i="5" s="1"/>
  <c r="M10" i="5"/>
  <c r="N10" i="5" s="1"/>
  <c r="L9" i="5"/>
  <c r="M37" i="5"/>
  <c r="N37" i="5" s="1"/>
  <c r="E7" i="4"/>
  <c r="I28" i="4"/>
  <c r="H27" i="4"/>
  <c r="I27" i="4" s="1"/>
  <c r="E9" i="4"/>
  <c r="I29" i="4"/>
  <c r="H7" i="4"/>
  <c r="D10" i="4"/>
  <c r="E10" i="4" s="1"/>
  <c r="M9" i="5" l="1"/>
  <c r="N9" i="5" s="1"/>
  <c r="L7" i="5"/>
  <c r="I7" i="4"/>
  <c r="H6" i="4"/>
  <c r="I6" i="4" s="1"/>
  <c r="D6" i="4"/>
  <c r="E6" i="4" s="1"/>
  <c r="M7" i="5" l="1"/>
  <c r="N7" i="5" s="1"/>
  <c r="L6" i="5"/>
  <c r="M6" i="5" s="1"/>
  <c r="N6" i="5" s="1"/>
  <c r="D27" i="2"/>
  <c r="D29" i="2" s="1"/>
  <c r="E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김진영</author>
  </authors>
  <commentList>
    <comment ref="B9" authorId="0" shapeId="0" xr:uid="{159F3A8D-B1B2-414A-8CB7-5343857643A7}">
      <text>
        <r>
          <rPr>
            <sz val="9"/>
            <color indexed="81"/>
            <rFont val="돋움"/>
            <family val="3"/>
            <charset val="129"/>
          </rPr>
          <t>공공후견인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양성교육기관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보건복지부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위탁사업</t>
        </r>
        <r>
          <rPr>
            <sz val="9"/>
            <color indexed="81"/>
            <rFont val="Tahoma"/>
            <family val="2"/>
          </rPr>
          <t>) : 9,680,000</t>
        </r>
        <r>
          <rPr>
            <sz val="9"/>
            <color indexed="81"/>
            <rFont val="돋움"/>
            <family val="3"/>
            <charset val="129"/>
          </rPr>
          <t>원
양천구기금사업</t>
        </r>
        <r>
          <rPr>
            <sz val="9"/>
            <color indexed="81"/>
            <rFont val="Tahoma"/>
            <family val="2"/>
          </rPr>
          <t xml:space="preserve"> : 1,931,000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김진영</author>
  </authors>
  <commentList>
    <comment ref="C10" authorId="0" shapeId="0" xr:uid="{F4E1E2C6-B20F-4013-8704-0DA54358D08C}">
      <text>
        <r>
          <rPr>
            <b/>
            <sz val="9"/>
            <color indexed="81"/>
            <rFont val="Tahoma"/>
            <family val="2"/>
          </rPr>
          <t>2022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장애인의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기념</t>
        </r>
        <r>
          <rPr>
            <b/>
            <sz val="9"/>
            <color indexed="81"/>
            <rFont val="Tahoma"/>
            <family val="2"/>
          </rPr>
          <t>, '</t>
        </r>
        <r>
          <rPr>
            <b/>
            <sz val="9"/>
            <color indexed="81"/>
            <rFont val="돋움"/>
            <family val="3"/>
            <charset val="129"/>
          </rPr>
          <t>함께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누리축제</t>
        </r>
        <r>
          <rPr>
            <b/>
            <sz val="9"/>
            <color indexed="81"/>
            <rFont val="Tahoma"/>
            <family val="2"/>
          </rPr>
          <t xml:space="preserve">' </t>
        </r>
        <r>
          <rPr>
            <b/>
            <sz val="9"/>
            <color indexed="81"/>
            <rFont val="돋움"/>
            <family val="3"/>
            <charset val="129"/>
          </rPr>
          <t>부스운영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지원금</t>
        </r>
      </text>
    </comment>
  </commentList>
</comments>
</file>

<file path=xl/sharedStrings.xml><?xml version="1.0" encoding="utf-8"?>
<sst xmlns="http://schemas.openxmlformats.org/spreadsheetml/2006/main" count="219" uniqueCount="171">
  <si>
    <t>연월일</t>
  </si>
  <si>
    <t>후원자</t>
  </si>
  <si>
    <t>내 역</t>
  </si>
  <si>
    <t>금 액</t>
  </si>
  <si>
    <t>비 고</t>
  </si>
  <si>
    <t>이월금</t>
  </si>
  <si>
    <t>산출기준</t>
  </si>
  <si>
    <t>총 계</t>
  </si>
  <si>
    <t>1. 후원금(금전) 수입명세서</t>
  </si>
  <si>
    <t>(단위 : 원)</t>
  </si>
  <si>
    <t>2. 후원금(금전) 사용명세서</t>
  </si>
  <si>
    <t>연월일</t>
    <phoneticPr fontId="2" type="noConversion"/>
  </si>
  <si>
    <t>내 역</t>
    <phoneticPr fontId="2" type="noConversion"/>
  </si>
  <si>
    <t>관 항 목</t>
  </si>
  <si>
    <t>세 입</t>
  </si>
  <si>
    <t>세 출</t>
  </si>
  <si>
    <t>보조금</t>
  </si>
  <si>
    <t>사무비</t>
  </si>
  <si>
    <t>운영보조금수입</t>
  </si>
  <si>
    <t>인건비</t>
  </si>
  <si>
    <t>기타보조금수입</t>
  </si>
  <si>
    <t>급여</t>
  </si>
  <si>
    <t>후원금수입</t>
  </si>
  <si>
    <t>제수당</t>
  </si>
  <si>
    <t>퇴직금 및 퇴직적립금</t>
  </si>
  <si>
    <t>지정후원금수입</t>
  </si>
  <si>
    <t>사회보험부담금</t>
  </si>
  <si>
    <t>비지정후원금수입</t>
  </si>
  <si>
    <t>업무추진비</t>
  </si>
  <si>
    <t>사업수입</t>
  </si>
  <si>
    <t>기관운영비</t>
  </si>
  <si>
    <t>프로그램사업수입</t>
  </si>
  <si>
    <t>직책보조비</t>
  </si>
  <si>
    <t>이용비용수입</t>
  </si>
  <si>
    <t>회의비</t>
  </si>
  <si>
    <t>교육비수입</t>
  </si>
  <si>
    <t>운영비</t>
  </si>
  <si>
    <t>공공요금</t>
  </si>
  <si>
    <t>제세공과금</t>
  </si>
  <si>
    <t>차량비</t>
  </si>
  <si>
    <t>여비</t>
  </si>
  <si>
    <t>수용비및수수료</t>
  </si>
  <si>
    <t>연료비</t>
  </si>
  <si>
    <t>기타운영비</t>
  </si>
  <si>
    <t>증(B-A)감</t>
  </si>
  <si>
    <t>재산조성비</t>
  </si>
  <si>
    <t>사업비</t>
  </si>
  <si>
    <t>프로그램사업비</t>
  </si>
  <si>
    <t>예비비 및 기타</t>
  </si>
  <si>
    <t>반환금(보조금이자)</t>
  </si>
  <si>
    <t>문화여가체육사업</t>
    <phoneticPr fontId="2" type="noConversion"/>
  </si>
  <si>
    <t>후견활동지원사업</t>
    <phoneticPr fontId="2" type="noConversion"/>
  </si>
  <si>
    <t>잔액</t>
    <phoneticPr fontId="3" type="noConversion"/>
  </si>
  <si>
    <t>총 액</t>
    <phoneticPr fontId="2" type="noConversion"/>
  </si>
  <si>
    <t>총액</t>
    <phoneticPr fontId="3" type="noConversion"/>
  </si>
  <si>
    <t>사진동호회</t>
    <phoneticPr fontId="3" type="noConversion"/>
  </si>
  <si>
    <t>기타예금이자수입</t>
    <phoneticPr fontId="2" type="noConversion"/>
  </si>
  <si>
    <t>잡수입</t>
    <phoneticPr fontId="2" type="noConversion"/>
  </si>
  <si>
    <t>전년도이월금(후원금)</t>
    <phoneticPr fontId="2" type="noConversion"/>
  </si>
  <si>
    <t>전년도이월금(자부담)</t>
    <phoneticPr fontId="2" type="noConversion"/>
  </si>
  <si>
    <t>이월금</t>
    <phoneticPr fontId="2" type="noConversion"/>
  </si>
  <si>
    <t>전입금</t>
    <phoneticPr fontId="2" type="noConversion"/>
  </si>
  <si>
    <t>법인전입금</t>
    <phoneticPr fontId="2" type="noConversion"/>
  </si>
  <si>
    <t>이○빈</t>
    <phoneticPr fontId="3" type="noConversion"/>
  </si>
  <si>
    <t>사업비&amp;운영비</t>
    <phoneticPr fontId="3" type="noConversion"/>
  </si>
  <si>
    <t>상반기 예금이자</t>
    <phoneticPr fontId="3" type="noConversion"/>
  </si>
  <si>
    <t>하반기 예금이자</t>
    <phoneticPr fontId="3" type="noConversion"/>
  </si>
  <si>
    <t>기타후생경비</t>
    <phoneticPr fontId="2" type="noConversion"/>
  </si>
  <si>
    <t>2022년 서울지적장애인자립지원센터 후원금 수입 및 사용결과 보고서</t>
    <phoneticPr fontId="2" type="noConversion"/>
  </si>
  <si>
    <t>2022.01.01</t>
    <phoneticPr fontId="3" type="noConversion"/>
  </si>
  <si>
    <t>2022.03.31</t>
    <phoneticPr fontId="4" type="noConversion"/>
  </si>
  <si>
    <t>2022.06.18</t>
    <phoneticPr fontId="3" type="noConversion"/>
  </si>
  <si>
    <t>2022.10.31</t>
    <phoneticPr fontId="3" type="noConversion"/>
  </si>
  <si>
    <t>누리축제 조직위원</t>
    <phoneticPr fontId="4" type="noConversion"/>
  </si>
  <si>
    <t>사업비</t>
    <phoneticPr fontId="3" type="noConversion"/>
  </si>
  <si>
    <t>함께 서울 누리축제 부스운영지원금</t>
    <phoneticPr fontId="3" type="noConversion"/>
  </si>
  <si>
    <t>2022.12.17</t>
    <phoneticPr fontId="3" type="noConversion"/>
  </si>
  <si>
    <t>2022.01.29</t>
    <phoneticPr fontId="3" type="noConversion"/>
  </si>
  <si>
    <t>사진동호회 1월 출사활동 다과비(서울공예박물관, 총4명)</t>
    <phoneticPr fontId="3" type="noConversion"/>
  </si>
  <si>
    <t>2022.02.26</t>
    <phoneticPr fontId="3" type="noConversion"/>
  </si>
  <si>
    <t>사진동호회 2월 출사활동 다과비(국립항공박물관, 총10명)</t>
    <phoneticPr fontId="3" type="noConversion"/>
  </si>
  <si>
    <t>2022.03.19</t>
    <phoneticPr fontId="3" type="noConversion"/>
  </si>
  <si>
    <t>사진동호회 3월 출사활동 다과비(인천차이나타운, 총7명)</t>
    <phoneticPr fontId="3" type="noConversion"/>
  </si>
  <si>
    <t>2022.11.01</t>
    <phoneticPr fontId="3" type="noConversion"/>
  </si>
  <si>
    <t>인식개선캠페인</t>
    <phoneticPr fontId="3" type="noConversion"/>
  </si>
  <si>
    <t xml:space="preserve">누리축제-인식개선홍보물 제작비 </t>
    <phoneticPr fontId="3" type="noConversion"/>
  </si>
  <si>
    <t>2022.11.04</t>
    <phoneticPr fontId="3" type="noConversion"/>
  </si>
  <si>
    <t>누리축제-부스운영 물품 구매</t>
    <phoneticPr fontId="3" type="noConversion"/>
  </si>
  <si>
    <t>2022.11.07</t>
    <phoneticPr fontId="3" type="noConversion"/>
  </si>
  <si>
    <t>누리축제-부스운영 현수막 제작</t>
    <phoneticPr fontId="3" type="noConversion"/>
  </si>
  <si>
    <t>2022.11.08</t>
    <phoneticPr fontId="3" type="noConversion"/>
  </si>
  <si>
    <t>누리축제-물품이동비
(택시, 사무실→행사장)</t>
    <phoneticPr fontId="3" type="noConversion"/>
  </si>
  <si>
    <t>2022.11.09</t>
    <phoneticPr fontId="3" type="noConversion"/>
  </si>
  <si>
    <t>누리축제-물품이동비
(택시, 행사장→사무실)</t>
    <phoneticPr fontId="3" type="noConversion"/>
  </si>
  <si>
    <t>2022.11.10</t>
    <phoneticPr fontId="3" type="noConversion"/>
  </si>
  <si>
    <t>누리축제-부스운영 지원 인력 교통비 지급</t>
    <phoneticPr fontId="3" type="noConversion"/>
  </si>
  <si>
    <t>2022.11.11</t>
    <phoneticPr fontId="3" type="noConversion"/>
  </si>
  <si>
    <t>누리축제-부스운영 평가회</t>
    <phoneticPr fontId="3" type="noConversion"/>
  </si>
  <si>
    <r>
      <t>2022년도 서울지적장애인자립지원센터 세입</t>
    </r>
    <r>
      <rPr>
        <b/>
        <sz val="15"/>
        <color theme="1"/>
        <rFont val="안상수2006가는"/>
        <family val="1"/>
        <charset val="129"/>
      </rPr>
      <t>.</t>
    </r>
    <r>
      <rPr>
        <b/>
        <sz val="15"/>
        <color theme="1"/>
        <rFont val="맑은 고딕"/>
        <family val="3"/>
        <charset val="129"/>
        <scheme val="minor"/>
      </rPr>
      <t>세출 결산서</t>
    </r>
    <phoneticPr fontId="2" type="noConversion"/>
  </si>
  <si>
    <t>22년 예산(A)</t>
    <phoneticPr fontId="2" type="noConversion"/>
  </si>
  <si>
    <t>22년 결산(B)</t>
    <phoneticPr fontId="2" type="noConversion"/>
  </si>
  <si>
    <t>권익옹호사업</t>
    <phoneticPr fontId="2" type="noConversion"/>
  </si>
  <si>
    <t>자립생활지원사업</t>
    <phoneticPr fontId="2" type="noConversion"/>
  </si>
  <si>
    <t>상담정보제공사업</t>
    <phoneticPr fontId="2" type="noConversion"/>
  </si>
  <si>
    <t>2023년도 서울지적장애인자립지원센터 세입, 세출 예산(안)</t>
    <phoneticPr fontId="3" type="noConversion"/>
  </si>
  <si>
    <t>(단위 : 천원)</t>
    <phoneticPr fontId="3" type="noConversion"/>
  </si>
  <si>
    <t>세    입</t>
    <phoneticPr fontId="3" type="noConversion"/>
  </si>
  <si>
    <t>세    출</t>
    <phoneticPr fontId="3" type="noConversion"/>
  </si>
  <si>
    <t>과목</t>
    <phoneticPr fontId="3" type="noConversion"/>
  </si>
  <si>
    <t>2022년</t>
    <phoneticPr fontId="3" type="noConversion"/>
  </si>
  <si>
    <t>2023년</t>
    <phoneticPr fontId="3" type="noConversion"/>
  </si>
  <si>
    <t>증감금액
(B-A)</t>
    <phoneticPr fontId="3" type="noConversion"/>
  </si>
  <si>
    <t>비율(%)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</si>
  <si>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</si>
  <si>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</si>
  <si>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</si>
  <si>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예산액(A)</t>
    <phoneticPr fontId="3" type="noConversion"/>
  </si>
  <si>
    <t>예산액(B)</t>
    <phoneticPr fontId="3" type="noConversion"/>
  </si>
  <si>
    <t>세입총계</t>
    <phoneticPr fontId="3" type="noConversion"/>
  </si>
  <si>
    <t>세출총계</t>
    <phoneticPr fontId="3" type="noConversion"/>
  </si>
  <si>
    <t>보조금(총계)</t>
    <phoneticPr fontId="3" type="noConversion"/>
  </si>
  <si>
    <t>자부담(총계)</t>
    <phoneticPr fontId="3" type="noConversion"/>
  </si>
  <si>
    <t>보조금수입</t>
    <phoneticPr fontId="3" type="noConversion"/>
  </si>
  <si>
    <t>사무비</t>
    <phoneticPr fontId="3" type="noConversion"/>
  </si>
  <si>
    <t>합 계</t>
    <phoneticPr fontId="3" type="noConversion"/>
  </si>
  <si>
    <t>(보조금)</t>
    <phoneticPr fontId="3" type="noConversion"/>
  </si>
  <si>
    <t>시보조금</t>
    <phoneticPr fontId="3" type="noConversion"/>
  </si>
  <si>
    <t>(자부담)</t>
    <phoneticPr fontId="3" type="noConversion"/>
  </si>
  <si>
    <t>구보조금</t>
    <phoneticPr fontId="3" type="noConversion"/>
  </si>
  <si>
    <t>인건비</t>
    <phoneticPr fontId="3" type="noConversion"/>
  </si>
  <si>
    <t>소 계(보조금)</t>
    <phoneticPr fontId="3" type="noConversion"/>
  </si>
  <si>
    <t>국고보조금</t>
    <phoneticPr fontId="3" type="noConversion"/>
  </si>
  <si>
    <t>급여</t>
    <phoneticPr fontId="3" type="noConversion"/>
  </si>
  <si>
    <t>후원금수입</t>
    <phoneticPr fontId="3" type="noConversion"/>
  </si>
  <si>
    <t>제수당</t>
    <phoneticPr fontId="3" type="noConversion"/>
  </si>
  <si>
    <t>지정후원금</t>
    <phoneticPr fontId="3" type="noConversion"/>
  </si>
  <si>
    <t>퇴직금및 
퇴직적립금</t>
    <phoneticPr fontId="3" type="noConversion"/>
  </si>
  <si>
    <t>비지정후원금</t>
    <phoneticPr fontId="3" type="noConversion"/>
  </si>
  <si>
    <t>사회보험부담금</t>
    <phoneticPr fontId="3" type="noConversion"/>
  </si>
  <si>
    <t>사업수입</t>
    <phoneticPr fontId="3" type="noConversion"/>
  </si>
  <si>
    <t>프로그램사업수입</t>
    <phoneticPr fontId="3" type="noConversion"/>
  </si>
  <si>
    <t>업무추진비</t>
    <phoneticPr fontId="3" type="noConversion"/>
  </si>
  <si>
    <t>이용비용수입</t>
    <phoneticPr fontId="3" type="noConversion"/>
  </si>
  <si>
    <t xml:space="preserve">       (자부담)</t>
    <phoneticPr fontId="3" type="noConversion"/>
  </si>
  <si>
    <t>교육비수입</t>
    <phoneticPr fontId="3" type="noConversion"/>
  </si>
  <si>
    <t>직책보조비</t>
    <phoneticPr fontId="3" type="noConversion"/>
  </si>
  <si>
    <t>이월금</t>
    <phoneticPr fontId="3" type="noConversion"/>
  </si>
  <si>
    <t>회의비</t>
    <phoneticPr fontId="3" type="noConversion"/>
  </si>
  <si>
    <t>전년도이월금(자부담)</t>
    <phoneticPr fontId="3" type="noConversion"/>
  </si>
  <si>
    <t>운영비</t>
    <phoneticPr fontId="3" type="noConversion"/>
  </si>
  <si>
    <t>전년도이월금(후원금)</t>
    <phoneticPr fontId="3" type="noConversion"/>
  </si>
  <si>
    <t>잡수입</t>
    <phoneticPr fontId="3" type="noConversion"/>
  </si>
  <si>
    <t>공공요금</t>
    <phoneticPr fontId="3" type="noConversion"/>
  </si>
  <si>
    <t>기타예금이자수입</t>
    <phoneticPr fontId="3" type="noConversion"/>
  </si>
  <si>
    <t>제세공과금</t>
    <phoneticPr fontId="3" type="noConversion"/>
  </si>
  <si>
    <t>위탁교육비</t>
    <phoneticPr fontId="3" type="noConversion"/>
  </si>
  <si>
    <t>여비</t>
    <phoneticPr fontId="3" type="noConversion"/>
  </si>
  <si>
    <t>수용비및수수료</t>
    <phoneticPr fontId="3" type="noConversion"/>
  </si>
  <si>
    <t>연료비</t>
    <phoneticPr fontId="3" type="noConversion"/>
  </si>
  <si>
    <t>기타운영비</t>
    <phoneticPr fontId="3" type="noConversion"/>
  </si>
  <si>
    <t>재산
조성비</t>
    <phoneticPr fontId="3" type="noConversion"/>
  </si>
  <si>
    <t>합 계(자부담)</t>
    <phoneticPr fontId="3" type="noConversion"/>
  </si>
  <si>
    <t>시설비</t>
    <phoneticPr fontId="3" type="noConversion"/>
  </si>
  <si>
    <t>소 계(자부담)</t>
    <phoneticPr fontId="3" type="noConversion"/>
  </si>
  <si>
    <t>자산취득비</t>
    <phoneticPr fontId="3" type="noConversion"/>
  </si>
  <si>
    <t>프로그램 사업비</t>
    <phoneticPr fontId="3" type="noConversion"/>
  </si>
  <si>
    <t>자립생활지원사업</t>
    <phoneticPr fontId="3" type="noConversion"/>
  </si>
  <si>
    <t>권익옹호사업</t>
    <phoneticPr fontId="3" type="noConversion"/>
  </si>
  <si>
    <r>
      <t>상담</t>
    </r>
    <r>
      <rPr>
        <sz val="10"/>
        <rFont val="안상수2006가는"/>
        <family val="1"/>
        <charset val="129"/>
      </rPr>
      <t>.</t>
    </r>
    <r>
      <rPr>
        <sz val="10"/>
        <rFont val="신명조"/>
        <family val="1"/>
        <charset val="129"/>
      </rPr>
      <t>정보제공사업</t>
    </r>
    <phoneticPr fontId="3" type="noConversion"/>
  </si>
  <si>
    <t>후견활동지원사업</t>
    <phoneticPr fontId="3" type="noConversion"/>
  </si>
  <si>
    <t>문화여가체육사업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</si>
</sst>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6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3.5"/>
      <color rgb="FF00000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  <font>
      <b/>
      <sz val="15"/>
      <color theme="1"/>
      <name val="안상수2006가는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11"/>
      <color theme="1"/>
      <name val="210 러블리베이비 B"/>
      <family val="1"/>
      <charset val="129"/>
    </font>
    <font>
      <sz val="9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b/>
      <sz val="18"/>
      <name val="신명조"/>
      <family val="1"/>
      <charset val="129"/>
    </font>
    <font>
      <b/>
      <sz val="13"/>
      <name val="신명조"/>
      <family val="1"/>
      <charset val="129"/>
    </font>
    <font>
      <b/>
      <sz val="12"/>
      <name val="신명조"/>
      <family val="1"/>
      <charset val="129"/>
    </font>
    <font>
      <sz val="10"/>
      <name val="신명조"/>
      <family val="1"/>
      <charset val="129"/>
    </font>
    <font>
      <sz val="9"/>
      <name val="신명조"/>
      <family val="1"/>
      <charset val="129"/>
    </font>
    <font>
      <sz val="11"/>
      <name val="신명조"/>
      <family val="1"/>
      <charset val="129"/>
    </font>
    <font>
      <sz val="10"/>
      <name val="안상수2006가는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slantDashDot">
        <color rgb="FF000000"/>
      </top>
      <bottom/>
      <diagonal/>
    </border>
    <border>
      <left/>
      <right style="thin">
        <color rgb="FF000000"/>
      </right>
      <top style="slantDashDot">
        <color rgb="FF000000"/>
      </top>
      <bottom/>
      <diagonal/>
    </border>
    <border>
      <left/>
      <right style="medium">
        <color rgb="FF000000"/>
      </right>
      <top style="slantDashDot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3" fillId="0" borderId="4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3" fontId="13" fillId="0" borderId="45" xfId="0" applyNumberFormat="1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3" fontId="13" fillId="0" borderId="48" xfId="0" applyNumberFormat="1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176" fontId="25" fillId="0" borderId="41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176" fontId="13" fillId="3" borderId="33" xfId="0" applyNumberFormat="1" applyFont="1" applyFill="1" applyBorder="1" applyAlignment="1">
      <alignment horizontal="right" vertical="center" wrapText="1"/>
    </xf>
    <xf numFmtId="0" fontId="14" fillId="3" borderId="33" xfId="0" applyFont="1" applyFill="1" applyBorder="1" applyAlignment="1">
      <alignment horizontal="center" vertical="center" wrapText="1"/>
    </xf>
    <xf numFmtId="3" fontId="14" fillId="3" borderId="33" xfId="0" applyNumberFormat="1" applyFont="1" applyFill="1" applyBorder="1" applyAlignment="1">
      <alignment horizontal="right" vertical="center" wrapText="1"/>
    </xf>
    <xf numFmtId="3" fontId="14" fillId="3" borderId="34" xfId="0" applyNumberFormat="1" applyFont="1" applyFill="1" applyBorder="1" applyAlignment="1">
      <alignment horizontal="right" vertical="center" wrapText="1"/>
    </xf>
    <xf numFmtId="0" fontId="14" fillId="3" borderId="29" xfId="0" applyFont="1" applyFill="1" applyBorder="1" applyAlignment="1">
      <alignment horizontal="justify" vertical="center" wrapText="1"/>
    </xf>
    <xf numFmtId="176" fontId="13" fillId="3" borderId="22" xfId="0" applyNumberFormat="1" applyFont="1" applyFill="1" applyBorder="1" applyAlignment="1">
      <alignment horizontal="right" vertical="center" wrapText="1"/>
    </xf>
    <xf numFmtId="0" fontId="14" fillId="3" borderId="22" xfId="0" applyFont="1" applyFill="1" applyBorder="1" applyAlignment="1">
      <alignment horizontal="justify" vertical="center" wrapText="1"/>
    </xf>
    <xf numFmtId="177" fontId="14" fillId="3" borderId="22" xfId="0" applyNumberFormat="1" applyFont="1" applyFill="1" applyBorder="1" applyAlignment="1">
      <alignment horizontal="right" vertical="center" wrapText="1"/>
    </xf>
    <xf numFmtId="3" fontId="14" fillId="3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 applyAlignment="1">
      <alignment horizontal="justify" vertical="center" wrapText="1"/>
    </xf>
    <xf numFmtId="176" fontId="13" fillId="3" borderId="21" xfId="0" applyNumberFormat="1" applyFont="1" applyFill="1" applyBorder="1" applyAlignment="1">
      <alignment horizontal="right" vertical="center" wrapText="1"/>
    </xf>
    <xf numFmtId="176" fontId="25" fillId="3" borderId="21" xfId="0" applyNumberFormat="1" applyFont="1" applyFill="1" applyBorder="1" applyAlignment="1">
      <alignment horizontal="right" vertical="center" wrapText="1"/>
    </xf>
    <xf numFmtId="0" fontId="13" fillId="3" borderId="21" xfId="0" applyFont="1" applyFill="1" applyBorder="1" applyAlignment="1">
      <alignment horizontal="justify" vertical="center" wrapText="1"/>
    </xf>
    <xf numFmtId="177" fontId="13" fillId="3" borderId="21" xfId="0" applyNumberFormat="1" applyFont="1" applyFill="1" applyBorder="1" applyAlignment="1">
      <alignment horizontal="right" vertical="center" wrapText="1"/>
    </xf>
    <xf numFmtId="177" fontId="25" fillId="3" borderId="21" xfId="0" applyNumberFormat="1" applyFont="1" applyFill="1" applyBorder="1" applyAlignment="1">
      <alignment horizontal="right" vertical="center" wrapText="1"/>
    </xf>
    <xf numFmtId="3" fontId="13" fillId="3" borderId="11" xfId="0" applyNumberFormat="1" applyFont="1" applyFill="1" applyBorder="1" applyAlignment="1">
      <alignment horizontal="right" vertical="center" wrapText="1"/>
    </xf>
    <xf numFmtId="0" fontId="14" fillId="3" borderId="26" xfId="0" applyFont="1" applyFill="1" applyBorder="1" applyAlignment="1">
      <alignment horizontal="justify" vertical="center" wrapText="1"/>
    </xf>
    <xf numFmtId="0" fontId="12" fillId="3" borderId="21" xfId="0" applyFont="1" applyFill="1" applyBorder="1" applyAlignment="1">
      <alignment horizontal="justify" vertical="center" wrapText="1"/>
    </xf>
    <xf numFmtId="0" fontId="14" fillId="3" borderId="21" xfId="0" applyFont="1" applyFill="1" applyBorder="1" applyAlignment="1">
      <alignment horizontal="justify" vertical="center" wrapText="1"/>
    </xf>
    <xf numFmtId="177" fontId="26" fillId="3" borderId="21" xfId="0" applyNumberFormat="1" applyFont="1" applyFill="1" applyBorder="1" applyAlignment="1">
      <alignment horizontal="right" vertical="center" wrapText="1"/>
    </xf>
    <xf numFmtId="0" fontId="12" fillId="3" borderId="26" xfId="0" applyFont="1" applyFill="1" applyBorder="1" applyAlignment="1">
      <alignment horizontal="justify" vertical="center" wrapText="1"/>
    </xf>
    <xf numFmtId="3" fontId="12" fillId="3" borderId="26" xfId="0" applyNumberFormat="1" applyFont="1" applyFill="1" applyBorder="1" applyAlignment="1">
      <alignment vertical="center" wrapText="1"/>
    </xf>
    <xf numFmtId="3" fontId="13" fillId="3" borderId="21" xfId="0" applyNumberFormat="1" applyFont="1" applyFill="1" applyBorder="1" applyAlignment="1">
      <alignment vertical="center" wrapText="1"/>
    </xf>
    <xf numFmtId="3" fontId="25" fillId="3" borderId="21" xfId="0" applyNumberFormat="1" applyFont="1" applyFill="1" applyBorder="1" applyAlignment="1">
      <alignment vertical="center" wrapText="1"/>
    </xf>
    <xf numFmtId="3" fontId="14" fillId="3" borderId="26" xfId="0" applyNumberFormat="1" applyFont="1" applyFill="1" applyBorder="1" applyAlignment="1">
      <alignment vertical="center" wrapText="1"/>
    </xf>
    <xf numFmtId="3" fontId="13" fillId="3" borderId="26" xfId="0" applyNumberFormat="1" applyFont="1" applyFill="1" applyBorder="1" applyAlignment="1">
      <alignment vertical="center" wrapText="1"/>
    </xf>
    <xf numFmtId="177" fontId="14" fillId="3" borderId="21" xfId="0" applyNumberFormat="1" applyFont="1" applyFill="1" applyBorder="1" applyAlignment="1">
      <alignment horizontal="right" vertical="center" wrapText="1"/>
    </xf>
    <xf numFmtId="3" fontId="14" fillId="3" borderId="11" xfId="0" applyNumberFormat="1" applyFont="1" applyFill="1" applyBorder="1" applyAlignment="1">
      <alignment horizontal="right" vertical="center" wrapText="1"/>
    </xf>
    <xf numFmtId="177" fontId="14" fillId="3" borderId="0" xfId="0" applyNumberFormat="1" applyFont="1" applyFill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3" fontId="0" fillId="3" borderId="0" xfId="0" applyNumberFormat="1" applyFill="1">
      <alignment vertical="center"/>
    </xf>
    <xf numFmtId="177" fontId="26" fillId="3" borderId="0" xfId="0" applyNumberFormat="1" applyFont="1" applyFill="1" applyAlignment="1">
      <alignment horizontal="right" vertical="center" wrapText="1"/>
    </xf>
    <xf numFmtId="177" fontId="25" fillId="3" borderId="0" xfId="0" applyNumberFormat="1" applyFont="1" applyFill="1" applyAlignment="1">
      <alignment horizontal="right" vertical="center" wrapText="1"/>
    </xf>
    <xf numFmtId="41" fontId="0" fillId="3" borderId="0" xfId="4" applyFont="1" applyFill="1">
      <alignment vertical="center"/>
    </xf>
    <xf numFmtId="0" fontId="14" fillId="3" borderId="27" xfId="0" applyFont="1" applyFill="1" applyBorder="1" applyAlignment="1">
      <alignment horizontal="justify" vertical="center" wrapText="1"/>
    </xf>
    <xf numFmtId="3" fontId="14" fillId="3" borderId="27" xfId="0" applyNumberFormat="1" applyFont="1" applyFill="1" applyBorder="1" applyAlignment="1">
      <alignment horizontal="right" vertical="center" wrapText="1"/>
    </xf>
    <xf numFmtId="3" fontId="26" fillId="3" borderId="27" xfId="0" applyNumberFormat="1" applyFont="1" applyFill="1" applyBorder="1" applyAlignment="1">
      <alignment horizontal="right" vertical="center" wrapText="1"/>
    </xf>
    <xf numFmtId="3" fontId="14" fillId="3" borderId="28" xfId="0" applyNumberFormat="1" applyFont="1" applyFill="1" applyBorder="1" applyAlignment="1">
      <alignment horizontal="right" vertical="center" wrapText="1"/>
    </xf>
    <xf numFmtId="3" fontId="26" fillId="3" borderId="0" xfId="0" applyNumberFormat="1" applyFont="1" applyFill="1" applyAlignment="1">
      <alignment horizontal="right" vertical="center" wrapText="1"/>
    </xf>
    <xf numFmtId="0" fontId="19" fillId="3" borderId="0" xfId="3" applyFill="1" applyAlignment="1">
      <alignment horizontal="center" vertical="center"/>
    </xf>
    <xf numFmtId="0" fontId="27" fillId="3" borderId="0" xfId="0" applyFont="1" applyFill="1">
      <alignment vertical="center"/>
    </xf>
    <xf numFmtId="41" fontId="28" fillId="3" borderId="0" xfId="0" applyNumberFormat="1" applyFont="1" applyFill="1">
      <alignment vertical="center"/>
    </xf>
    <xf numFmtId="0" fontId="13" fillId="3" borderId="0" xfId="0" applyFont="1" applyFill="1" applyAlignment="1">
      <alignment horizontal="justify" vertical="center" wrapText="1"/>
    </xf>
    <xf numFmtId="0" fontId="24" fillId="3" borderId="0" xfId="0" applyFont="1" applyFill="1">
      <alignment vertical="center"/>
    </xf>
    <xf numFmtId="41" fontId="0" fillId="3" borderId="0" xfId="4" applyFont="1" applyFill="1" applyBorder="1">
      <alignment vertical="center"/>
    </xf>
    <xf numFmtId="0" fontId="29" fillId="3" borderId="0" xfId="0" applyFont="1" applyFill="1">
      <alignment vertical="center"/>
    </xf>
    <xf numFmtId="41" fontId="0" fillId="3" borderId="0" xfId="0" applyNumberFormat="1" applyFill="1">
      <alignment vertical="center"/>
    </xf>
    <xf numFmtId="0" fontId="17" fillId="3" borderId="0" xfId="0" applyFont="1" applyFill="1">
      <alignment vertical="center"/>
    </xf>
    <xf numFmtId="0" fontId="19" fillId="3" borderId="0" xfId="3" applyFill="1">
      <alignment vertical="center"/>
    </xf>
    <xf numFmtId="41" fontId="19" fillId="3" borderId="0" xfId="3" applyNumberFormat="1" applyFill="1">
      <alignment vertical="center"/>
    </xf>
    <xf numFmtId="0" fontId="30" fillId="3" borderId="0" xfId="0" applyFont="1" applyFill="1" applyAlignment="1">
      <alignment horizontal="left" vertical="center"/>
    </xf>
    <xf numFmtId="41" fontId="31" fillId="3" borderId="0" xfId="4" applyFont="1" applyFill="1" applyBorder="1" applyAlignment="1">
      <alignment horizontal="left" vertical="center"/>
    </xf>
    <xf numFmtId="0" fontId="12" fillId="3" borderId="0" xfId="0" applyFont="1" applyFill="1" applyAlignment="1">
      <alignment horizontal="justify" vertical="center" wrapText="1"/>
    </xf>
    <xf numFmtId="0" fontId="34" fillId="0" borderId="53" xfId="0" applyFont="1" applyBorder="1" applyProtection="1">
      <alignment vertical="center"/>
      <protection locked="0"/>
    </xf>
    <xf numFmtId="0" fontId="35" fillId="0" borderId="54" xfId="0" applyFont="1" applyBorder="1" applyAlignment="1" applyProtection="1">
      <alignment horizontal="right" vertical="center"/>
      <protection locked="0"/>
    </xf>
    <xf numFmtId="176" fontId="35" fillId="0" borderId="57" xfId="0" applyNumberFormat="1" applyFont="1" applyBorder="1" applyAlignment="1" applyProtection="1">
      <alignment horizontal="center" vertical="center"/>
      <protection locked="0"/>
    </xf>
    <xf numFmtId="0" fontId="35" fillId="0" borderId="61" xfId="0" applyFont="1" applyBorder="1" applyAlignment="1" applyProtection="1">
      <alignment horizontal="center" vertical="center"/>
      <protection locked="0"/>
    </xf>
    <xf numFmtId="0" fontId="35" fillId="0" borderId="62" xfId="0" applyFont="1" applyBorder="1" applyAlignment="1" applyProtection="1">
      <alignment horizontal="center" vertical="center"/>
      <protection locked="0"/>
    </xf>
    <xf numFmtId="176" fontId="35" fillId="0" borderId="63" xfId="0" applyNumberFormat="1" applyFont="1" applyBorder="1" applyAlignment="1" applyProtection="1">
      <alignment horizontal="center" vertical="center"/>
      <protection locked="0"/>
    </xf>
    <xf numFmtId="0" fontId="35" fillId="0" borderId="62" xfId="0" applyFont="1" applyBorder="1" applyAlignment="1" applyProtection="1">
      <alignment horizontal="center" vertical="center" shrinkToFit="1"/>
      <protection locked="0"/>
    </xf>
    <xf numFmtId="176" fontId="35" fillId="4" borderId="67" xfId="0" applyNumberFormat="1" applyFont="1" applyFill="1" applyBorder="1" applyProtection="1">
      <alignment vertical="center"/>
      <protection locked="0"/>
    </xf>
    <xf numFmtId="176" fontId="35" fillId="4" borderId="68" xfId="0" applyNumberFormat="1" applyFont="1" applyFill="1" applyBorder="1" applyAlignment="1">
      <alignment vertical="center" shrinkToFit="1"/>
    </xf>
    <xf numFmtId="9" fontId="35" fillId="4" borderId="69" xfId="0" applyNumberFormat="1" applyFont="1" applyFill="1" applyBorder="1" applyProtection="1">
      <alignment vertical="center"/>
      <protection locked="0"/>
    </xf>
    <xf numFmtId="176" fontId="35" fillId="4" borderId="57" xfId="0" applyNumberFormat="1" applyFont="1" applyFill="1" applyBorder="1" applyAlignment="1" applyProtection="1">
      <alignment horizontal="right" vertical="center"/>
      <protection locked="0"/>
    </xf>
    <xf numFmtId="176" fontId="35" fillId="4" borderId="57" xfId="0" applyNumberFormat="1" applyFont="1" applyFill="1" applyBorder="1" applyProtection="1">
      <alignment vertical="center"/>
      <protection locked="0"/>
    </xf>
    <xf numFmtId="9" fontId="35" fillId="4" borderId="71" xfId="0" applyNumberFormat="1" applyFont="1" applyFill="1" applyBorder="1" applyProtection="1">
      <alignment vertical="center"/>
      <protection locked="0"/>
    </xf>
    <xf numFmtId="176" fontId="35" fillId="5" borderId="56" xfId="0" applyNumberFormat="1" applyFont="1" applyFill="1" applyBorder="1" applyProtection="1">
      <alignment vertical="center"/>
      <protection locked="0"/>
    </xf>
    <xf numFmtId="176" fontId="35" fillId="5" borderId="57" xfId="0" applyNumberFormat="1" applyFont="1" applyFill="1" applyBorder="1" applyAlignment="1">
      <alignment vertical="center" shrinkToFit="1"/>
    </xf>
    <xf numFmtId="9" fontId="35" fillId="5" borderId="59" xfId="0" applyNumberFormat="1" applyFont="1" applyFill="1" applyBorder="1" applyProtection="1">
      <alignment vertical="center"/>
      <protection locked="0"/>
    </xf>
    <xf numFmtId="176" fontId="35" fillId="5" borderId="73" xfId="0" applyNumberFormat="1" applyFont="1" applyFill="1" applyBorder="1" applyAlignment="1" applyProtection="1">
      <alignment horizontal="right" vertical="center"/>
      <protection locked="0"/>
    </xf>
    <xf numFmtId="176" fontId="35" fillId="5" borderId="73" xfId="0" applyNumberFormat="1" applyFont="1" applyFill="1" applyBorder="1" applyProtection="1">
      <alignment vertical="center"/>
      <protection locked="0"/>
    </xf>
    <xf numFmtId="9" fontId="35" fillId="5" borderId="74" xfId="0" applyNumberFormat="1" applyFont="1" applyFill="1" applyBorder="1" applyProtection="1">
      <alignment vertical="center"/>
      <protection locked="0"/>
    </xf>
    <xf numFmtId="176" fontId="35" fillId="6" borderId="76" xfId="0" applyNumberFormat="1" applyFont="1" applyFill="1" applyBorder="1" applyProtection="1">
      <alignment vertical="center"/>
      <protection locked="0"/>
    </xf>
    <xf numFmtId="176" fontId="35" fillId="6" borderId="76" xfId="0" applyNumberFormat="1" applyFont="1" applyFill="1" applyBorder="1" applyAlignment="1">
      <alignment vertical="center" shrinkToFit="1"/>
    </xf>
    <xf numFmtId="9" fontId="35" fillId="6" borderId="77" xfId="0" applyNumberFormat="1" applyFont="1" applyFill="1" applyBorder="1" applyProtection="1">
      <alignment vertical="center"/>
      <protection locked="0"/>
    </xf>
    <xf numFmtId="9" fontId="35" fillId="6" borderId="78" xfId="0" applyNumberFormat="1" applyFont="1" applyFill="1" applyBorder="1" applyProtection="1">
      <alignment vertical="center"/>
      <protection locked="0"/>
    </xf>
    <xf numFmtId="0" fontId="35" fillId="0" borderId="79" xfId="0" applyFont="1" applyBorder="1" applyAlignment="1" applyProtection="1">
      <alignment vertical="center" shrinkToFit="1"/>
      <protection locked="0"/>
    </xf>
    <xf numFmtId="0" fontId="35" fillId="0" borderId="73" xfId="0" applyFont="1" applyBorder="1" applyAlignment="1" applyProtection="1">
      <alignment vertical="center" shrinkToFit="1"/>
      <protection locked="0"/>
    </xf>
    <xf numFmtId="176" fontId="35" fillId="5" borderId="80" xfId="0" applyNumberFormat="1" applyFont="1" applyFill="1" applyBorder="1" applyAlignment="1">
      <alignment vertical="center" shrinkToFit="1"/>
    </xf>
    <xf numFmtId="0" fontId="35" fillId="0" borderId="81" xfId="0" applyFont="1" applyBorder="1" applyAlignment="1">
      <alignment vertical="center" shrinkToFit="1"/>
    </xf>
    <xf numFmtId="9" fontId="35" fillId="5" borderId="60" xfId="0" applyNumberFormat="1" applyFont="1" applyFill="1" applyBorder="1" applyProtection="1">
      <alignment vertical="center"/>
      <protection locked="0"/>
    </xf>
    <xf numFmtId="0" fontId="35" fillId="0" borderId="70" xfId="0" applyFont="1" applyBorder="1" applyAlignment="1" applyProtection="1">
      <alignment vertical="center" shrinkToFit="1"/>
      <protection locked="0"/>
    </xf>
    <xf numFmtId="0" fontId="35" fillId="0" borderId="57" xfId="0" applyFont="1" applyBorder="1" applyAlignment="1" applyProtection="1">
      <alignment vertical="center" shrinkToFit="1"/>
      <protection locked="0"/>
    </xf>
    <xf numFmtId="0" fontId="35" fillId="0" borderId="82" xfId="0" applyFont="1" applyBorder="1" applyAlignment="1" applyProtection="1">
      <alignment vertical="center" shrinkToFit="1"/>
      <protection locked="0"/>
    </xf>
    <xf numFmtId="176" fontId="35" fillId="7" borderId="82" xfId="0" applyNumberFormat="1" applyFont="1" applyFill="1" applyBorder="1" applyProtection="1">
      <alignment vertical="center"/>
      <protection locked="0"/>
    </xf>
    <xf numFmtId="176" fontId="35" fillId="7" borderId="83" xfId="0" applyNumberFormat="1" applyFont="1" applyFill="1" applyBorder="1" applyAlignment="1">
      <alignment vertical="center" shrinkToFit="1"/>
    </xf>
    <xf numFmtId="9" fontId="35" fillId="7" borderId="84" xfId="0" applyNumberFormat="1" applyFont="1" applyFill="1" applyBorder="1" applyProtection="1">
      <alignment vertical="center"/>
      <protection locked="0"/>
    </xf>
    <xf numFmtId="0" fontId="35" fillId="0" borderId="86" xfId="0" applyFont="1" applyBorder="1" applyAlignment="1">
      <alignment vertical="center" shrinkToFit="1"/>
    </xf>
    <xf numFmtId="176" fontId="35" fillId="6" borderId="82" xfId="0" applyNumberFormat="1" applyFont="1" applyFill="1" applyBorder="1" applyProtection="1">
      <alignment vertical="center"/>
      <protection locked="0"/>
    </xf>
    <xf numFmtId="9" fontId="35" fillId="6" borderId="87" xfId="0" applyNumberFormat="1" applyFont="1" applyFill="1" applyBorder="1" applyProtection="1">
      <alignment vertical="center"/>
      <protection locked="0"/>
    </xf>
    <xf numFmtId="0" fontId="35" fillId="0" borderId="82" xfId="0" applyFont="1" applyBorder="1" applyAlignment="1" applyProtection="1">
      <alignment horizontal="left" vertical="center" shrinkToFit="1"/>
      <protection locked="0"/>
    </xf>
    <xf numFmtId="176" fontId="35" fillId="7" borderId="56" xfId="0" applyNumberFormat="1" applyFont="1" applyFill="1" applyBorder="1" applyAlignment="1">
      <alignment vertical="center" shrinkToFit="1"/>
    </xf>
    <xf numFmtId="9" fontId="35" fillId="7" borderId="87" xfId="0" applyNumberFormat="1" applyFont="1" applyFill="1" applyBorder="1" applyProtection="1">
      <alignment vertical="center"/>
      <protection locked="0"/>
    </xf>
    <xf numFmtId="0" fontId="35" fillId="0" borderId="70" xfId="0" applyFont="1" applyBorder="1" applyAlignment="1">
      <alignment vertical="center" shrinkToFit="1"/>
    </xf>
    <xf numFmtId="0" fontId="35" fillId="0" borderId="88" xfId="0" applyFont="1" applyBorder="1" applyAlignment="1">
      <alignment horizontal="left" vertical="center" shrinkToFit="1"/>
    </xf>
    <xf numFmtId="0" fontId="35" fillId="0" borderId="73" xfId="0" applyFont="1" applyBorder="1" applyAlignment="1">
      <alignment vertical="center" shrinkToFit="1"/>
    </xf>
    <xf numFmtId="0" fontId="35" fillId="0" borderId="89" xfId="0" applyFont="1" applyBorder="1" applyAlignment="1" applyProtection="1">
      <alignment vertical="center" shrinkToFit="1"/>
      <protection locked="0"/>
    </xf>
    <xf numFmtId="0" fontId="35" fillId="0" borderId="76" xfId="0" applyFont="1" applyBorder="1" applyAlignment="1" applyProtection="1">
      <alignment vertical="center" shrinkToFit="1"/>
      <protection locked="0"/>
    </xf>
    <xf numFmtId="0" fontId="35" fillId="0" borderId="76" xfId="0" applyFont="1" applyBorder="1" applyAlignment="1" applyProtection="1">
      <alignment horizontal="left" vertical="center" shrinkToFit="1"/>
      <protection locked="0"/>
    </xf>
    <xf numFmtId="176" fontId="35" fillId="7" borderId="76" xfId="0" applyNumberFormat="1" applyFont="1" applyFill="1" applyBorder="1" applyProtection="1">
      <alignment vertical="center"/>
      <protection locked="0"/>
    </xf>
    <xf numFmtId="9" fontId="35" fillId="7" borderId="78" xfId="0" applyNumberFormat="1" applyFont="1" applyFill="1" applyBorder="1" applyProtection="1">
      <alignment vertical="center"/>
      <protection locked="0"/>
    </xf>
    <xf numFmtId="0" fontId="35" fillId="0" borderId="90" xfId="0" applyFont="1" applyBorder="1" applyAlignment="1" applyProtection="1">
      <alignment horizontal="left" vertical="center" shrinkToFit="1"/>
      <protection locked="0"/>
    </xf>
    <xf numFmtId="0" fontId="35" fillId="0" borderId="83" xfId="0" applyFont="1" applyBorder="1" applyAlignment="1">
      <alignment horizontal="left" vertical="center" shrinkToFit="1"/>
    </xf>
    <xf numFmtId="176" fontId="35" fillId="7" borderId="83" xfId="0" applyNumberFormat="1" applyFont="1" applyFill="1" applyBorder="1" applyProtection="1">
      <alignment vertical="center"/>
      <protection locked="0"/>
    </xf>
    <xf numFmtId="9" fontId="35" fillId="7" borderId="91" xfId="0" applyNumberFormat="1" applyFont="1" applyFill="1" applyBorder="1" applyProtection="1">
      <alignment vertical="center"/>
      <protection locked="0"/>
    </xf>
    <xf numFmtId="0" fontId="35" fillId="0" borderId="73" xfId="0" applyFont="1" applyBorder="1" applyAlignment="1" applyProtection="1">
      <alignment vertical="center" wrapText="1" shrinkToFit="1"/>
      <protection locked="0"/>
    </xf>
    <xf numFmtId="176" fontId="35" fillId="6" borderId="73" xfId="0" applyNumberFormat="1" applyFont="1" applyFill="1" applyBorder="1" applyProtection="1">
      <alignment vertical="center"/>
      <protection locked="0"/>
    </xf>
    <xf numFmtId="176" fontId="35" fillId="6" borderId="73" xfId="0" applyNumberFormat="1" applyFont="1" applyFill="1" applyBorder="1" applyAlignment="1">
      <alignment vertical="center" shrinkToFit="1"/>
    </xf>
    <xf numFmtId="9" fontId="35" fillId="6" borderId="74" xfId="0" applyNumberFormat="1" applyFont="1" applyFill="1" applyBorder="1" applyProtection="1">
      <alignment vertical="center"/>
      <protection locked="0"/>
    </xf>
    <xf numFmtId="0" fontId="35" fillId="0" borderId="90" xfId="0" applyFont="1" applyBorder="1" applyAlignment="1">
      <alignment horizontal="left" vertical="center" shrinkToFit="1"/>
    </xf>
    <xf numFmtId="0" fontId="35" fillId="0" borderId="82" xfId="0" applyFont="1" applyBorder="1" applyAlignment="1">
      <alignment vertical="center" shrinkToFit="1"/>
    </xf>
    <xf numFmtId="0" fontId="35" fillId="0" borderId="56" xfId="0" applyFont="1" applyBorder="1" applyAlignment="1" applyProtection="1">
      <alignment vertical="center" shrinkToFit="1"/>
      <protection locked="0"/>
    </xf>
    <xf numFmtId="0" fontId="35" fillId="0" borderId="83" xfId="0" applyFont="1" applyBorder="1" applyAlignment="1" applyProtection="1">
      <alignment vertical="center" shrinkToFit="1"/>
      <protection locked="0"/>
    </xf>
    <xf numFmtId="176" fontId="35" fillId="8" borderId="83" xfId="0" applyNumberFormat="1" applyFont="1" applyFill="1" applyBorder="1" applyProtection="1">
      <alignment vertical="center"/>
      <protection locked="0"/>
    </xf>
    <xf numFmtId="176" fontId="35" fillId="8" borderId="83" xfId="0" applyNumberFormat="1" applyFont="1" applyFill="1" applyBorder="1" applyAlignment="1">
      <alignment vertical="center" shrinkToFit="1"/>
    </xf>
    <xf numFmtId="9" fontId="35" fillId="8" borderId="91" xfId="0" applyNumberFormat="1" applyFont="1" applyFill="1" applyBorder="1" applyProtection="1">
      <alignment vertical="center"/>
      <protection locked="0"/>
    </xf>
    <xf numFmtId="0" fontId="36" fillId="0" borderId="83" xfId="0" applyFont="1" applyBorder="1" applyAlignment="1">
      <alignment vertical="center" wrapText="1" shrinkToFit="1"/>
    </xf>
    <xf numFmtId="176" fontId="35" fillId="8" borderId="76" xfId="0" applyNumberFormat="1" applyFont="1" applyFill="1" applyBorder="1" applyProtection="1">
      <alignment vertical="center"/>
      <protection locked="0"/>
    </xf>
    <xf numFmtId="176" fontId="35" fillId="8" borderId="68" xfId="0" applyNumberFormat="1" applyFont="1" applyFill="1" applyBorder="1" applyAlignment="1">
      <alignment vertical="center" shrinkToFit="1"/>
    </xf>
    <xf numFmtId="9" fontId="35" fillId="8" borderId="78" xfId="0" applyNumberFormat="1" applyFont="1" applyFill="1" applyBorder="1" applyProtection="1">
      <alignment vertical="center"/>
      <protection locked="0"/>
    </xf>
    <xf numFmtId="0" fontId="35" fillId="0" borderId="76" xfId="0" applyFont="1" applyBorder="1" applyAlignment="1">
      <alignment vertical="center" shrinkToFit="1"/>
    </xf>
    <xf numFmtId="176" fontId="35" fillId="7" borderId="76" xfId="0" applyNumberFormat="1" applyFont="1" applyFill="1" applyBorder="1" applyAlignment="1">
      <alignment vertical="center" shrinkToFit="1"/>
    </xf>
    <xf numFmtId="0" fontId="35" fillId="7" borderId="76" xfId="0" applyFont="1" applyFill="1" applyBorder="1" applyAlignment="1">
      <alignment vertical="center" shrinkToFit="1"/>
    </xf>
    <xf numFmtId="176" fontId="35" fillId="6" borderId="56" xfId="0" applyNumberFormat="1" applyFont="1" applyFill="1" applyBorder="1" applyProtection="1">
      <alignment vertical="center"/>
      <protection locked="0"/>
    </xf>
    <xf numFmtId="9" fontId="35" fillId="6" borderId="60" xfId="0" applyNumberFormat="1" applyFont="1" applyFill="1" applyBorder="1" applyProtection="1">
      <alignment vertical="center"/>
      <protection locked="0"/>
    </xf>
    <xf numFmtId="0" fontId="35" fillId="0" borderId="92" xfId="0" applyFont="1" applyBorder="1" applyAlignment="1">
      <alignment vertical="center" shrinkToFit="1"/>
    </xf>
    <xf numFmtId="0" fontId="35" fillId="0" borderId="73" xfId="0" applyFont="1" applyBorder="1" applyAlignment="1">
      <alignment horizontal="center" vertical="center" shrinkToFit="1"/>
    </xf>
    <xf numFmtId="176" fontId="35" fillId="5" borderId="73" xfId="0" applyNumberFormat="1" applyFont="1" applyFill="1" applyBorder="1" applyAlignment="1">
      <alignment vertical="center" shrinkToFit="1"/>
    </xf>
    <xf numFmtId="9" fontId="35" fillId="5" borderId="93" xfId="0" applyNumberFormat="1" applyFont="1" applyFill="1" applyBorder="1" applyAlignment="1">
      <alignment vertical="center" shrinkToFit="1"/>
    </xf>
    <xf numFmtId="0" fontId="35" fillId="0" borderId="70" xfId="0" applyFont="1" applyBorder="1" applyAlignment="1">
      <alignment horizontal="center" vertical="center" shrinkToFit="1"/>
    </xf>
    <xf numFmtId="0" fontId="35" fillId="0" borderId="90" xfId="0" applyFont="1" applyBorder="1" applyAlignment="1">
      <alignment vertical="center" shrinkToFit="1"/>
    </xf>
    <xf numFmtId="0" fontId="35" fillId="0" borderId="83" xfId="0" applyFont="1" applyBorder="1" applyAlignment="1">
      <alignment horizontal="center" vertical="center" shrinkToFit="1"/>
    </xf>
    <xf numFmtId="0" fontId="36" fillId="0" borderId="70" xfId="0" applyFont="1" applyBorder="1" applyAlignment="1" applyProtection="1">
      <alignment vertical="center" wrapText="1" shrinkToFit="1"/>
      <protection locked="0"/>
    </xf>
    <xf numFmtId="176" fontId="35" fillId="8" borderId="82" xfId="0" applyNumberFormat="1" applyFont="1" applyFill="1" applyBorder="1" applyProtection="1">
      <alignment vertical="center"/>
      <protection locked="0"/>
    </xf>
    <xf numFmtId="9" fontId="35" fillId="8" borderId="87" xfId="0" applyNumberFormat="1" applyFont="1" applyFill="1" applyBorder="1" applyProtection="1">
      <alignment vertical="center"/>
      <protection locked="0"/>
    </xf>
    <xf numFmtId="0" fontId="35" fillId="0" borderId="83" xfId="0" applyFont="1" applyBorder="1" applyAlignment="1">
      <alignment vertical="center" shrinkToFit="1"/>
    </xf>
    <xf numFmtId="0" fontId="36" fillId="0" borderId="79" xfId="0" applyFont="1" applyBorder="1" applyAlignment="1" applyProtection="1">
      <alignment vertical="center" wrapText="1" shrinkToFit="1"/>
      <protection locked="0"/>
    </xf>
    <xf numFmtId="176" fontId="35" fillId="8" borderId="57" xfId="0" applyNumberFormat="1" applyFont="1" applyFill="1" applyBorder="1" applyAlignment="1" applyProtection="1">
      <alignment horizontal="right" vertical="center"/>
      <protection locked="0"/>
    </xf>
    <xf numFmtId="176" fontId="35" fillId="8" borderId="57" xfId="0" applyNumberFormat="1" applyFont="1" applyFill="1" applyBorder="1" applyProtection="1">
      <alignment vertical="center"/>
      <protection locked="0"/>
    </xf>
    <xf numFmtId="176" fontId="35" fillId="6" borderId="83" xfId="0" applyNumberFormat="1" applyFont="1" applyFill="1" applyBorder="1" applyProtection="1">
      <alignment vertical="center"/>
      <protection locked="0"/>
    </xf>
    <xf numFmtId="9" fontId="35" fillId="6" borderId="91" xfId="0" applyNumberFormat="1" applyFont="1" applyFill="1" applyBorder="1" applyProtection="1">
      <alignment vertical="center"/>
      <protection locked="0"/>
    </xf>
    <xf numFmtId="0" fontId="37" fillId="0" borderId="79" xfId="0" applyFont="1" applyBorder="1" applyAlignment="1" applyProtection="1">
      <alignment vertical="center" shrinkToFit="1"/>
      <protection locked="0"/>
    </xf>
    <xf numFmtId="0" fontId="35" fillId="0" borderId="80" xfId="0" applyFont="1" applyBorder="1" applyAlignment="1" applyProtection="1">
      <alignment vertical="center" shrinkToFit="1"/>
      <protection locked="0"/>
    </xf>
    <xf numFmtId="176" fontId="35" fillId="6" borderId="80" xfId="0" applyNumberFormat="1" applyFont="1" applyFill="1" applyBorder="1">
      <alignment vertical="center"/>
    </xf>
    <xf numFmtId="9" fontId="35" fillId="6" borderId="94" xfId="0" applyNumberFormat="1" applyFont="1" applyFill="1" applyBorder="1">
      <alignment vertical="center"/>
    </xf>
    <xf numFmtId="0" fontId="37" fillId="0" borderId="95" xfId="0" applyFont="1" applyBorder="1" applyAlignment="1" applyProtection="1">
      <alignment vertical="center" shrinkToFit="1"/>
      <protection locked="0"/>
    </xf>
    <xf numFmtId="0" fontId="35" fillId="0" borderId="96" xfId="0" applyFont="1" applyBorder="1" applyAlignment="1" applyProtection="1">
      <alignment vertical="center" shrinkToFit="1"/>
      <protection locked="0"/>
    </xf>
    <xf numFmtId="0" fontId="35" fillId="0" borderId="97" xfId="0" applyFont="1" applyBorder="1" applyAlignment="1" applyProtection="1">
      <alignment vertical="center" shrinkToFit="1"/>
      <protection locked="0"/>
    </xf>
    <xf numFmtId="176" fontId="35" fillId="8" borderId="97" xfId="0" applyNumberFormat="1" applyFont="1" applyFill="1" applyBorder="1">
      <alignment vertical="center"/>
    </xf>
    <xf numFmtId="176" fontId="35" fillId="8" borderId="97" xfId="0" applyNumberFormat="1" applyFont="1" applyFill="1" applyBorder="1" applyAlignment="1">
      <alignment vertical="center" shrinkToFit="1"/>
    </xf>
    <xf numFmtId="9" fontId="35" fillId="8" borderId="98" xfId="0" applyNumberFormat="1" applyFont="1" applyFill="1" applyBorder="1">
      <alignment vertical="center"/>
    </xf>
    <xf numFmtId="0" fontId="37" fillId="0" borderId="70" xfId="0" applyFont="1" applyBorder="1" applyAlignment="1" applyProtection="1">
      <alignment vertical="center" shrinkToFit="1"/>
      <protection locked="0"/>
    </xf>
    <xf numFmtId="176" fontId="35" fillId="0" borderId="57" xfId="0" applyNumberFormat="1" applyFont="1" applyBorder="1">
      <alignment vertical="center"/>
    </xf>
    <xf numFmtId="176" fontId="35" fillId="0" borderId="57" xfId="0" applyNumberFormat="1" applyFont="1" applyBorder="1" applyAlignment="1">
      <alignment vertical="center" shrinkToFit="1"/>
    </xf>
    <xf numFmtId="9" fontId="35" fillId="0" borderId="71" xfId="0" applyNumberFormat="1" applyFont="1" applyBorder="1">
      <alignment vertical="center"/>
    </xf>
    <xf numFmtId="0" fontId="35" fillId="0" borderId="70" xfId="0" applyFont="1" applyBorder="1" applyAlignment="1">
      <alignment horizontal="left" vertical="center" shrinkToFit="1"/>
    </xf>
    <xf numFmtId="0" fontId="35" fillId="0" borderId="70" xfId="0" applyFont="1" applyBorder="1" applyProtection="1">
      <alignment vertical="center"/>
      <protection locked="0"/>
    </xf>
    <xf numFmtId="0" fontId="35" fillId="0" borderId="57" xfId="0" applyFont="1" applyBorder="1" applyProtection="1">
      <alignment vertical="center"/>
      <protection locked="0"/>
    </xf>
    <xf numFmtId="0" fontId="35" fillId="0" borderId="57" xfId="0" applyFont="1" applyBorder="1">
      <alignment vertical="center"/>
    </xf>
    <xf numFmtId="0" fontId="35" fillId="0" borderId="99" xfId="0" applyFont="1" applyBorder="1">
      <alignment vertical="center"/>
    </xf>
    <xf numFmtId="0" fontId="35" fillId="0" borderId="82" xfId="0" applyFont="1" applyBorder="1" applyAlignment="1">
      <alignment horizontal="left" vertical="center" shrinkToFit="1"/>
    </xf>
    <xf numFmtId="0" fontId="35" fillId="0" borderId="82" xfId="0" applyFont="1" applyBorder="1">
      <alignment vertical="center"/>
    </xf>
    <xf numFmtId="0" fontId="35" fillId="0" borderId="100" xfId="0" applyFont="1" applyBorder="1">
      <alignment vertical="center"/>
    </xf>
    <xf numFmtId="0" fontId="36" fillId="0" borderId="79" xfId="0" applyFont="1" applyBorder="1" applyAlignment="1">
      <alignment horizontal="left" vertical="top" wrapText="1" shrinkToFit="1"/>
    </xf>
    <xf numFmtId="0" fontId="35" fillId="0" borderId="101" xfId="0" applyFont="1" applyBorder="1" applyAlignment="1">
      <alignment horizontal="center" vertical="center" shrinkToFit="1"/>
    </xf>
    <xf numFmtId="0" fontId="35" fillId="0" borderId="102" xfId="0" applyFont="1" applyBorder="1" applyAlignment="1">
      <alignment horizontal="center" vertical="center" shrinkToFit="1"/>
    </xf>
    <xf numFmtId="0" fontId="36" fillId="0" borderId="70" xfId="0" applyFont="1" applyBorder="1" applyAlignment="1">
      <alignment horizontal="left" vertical="top" wrapText="1" shrinkToFit="1"/>
    </xf>
    <xf numFmtId="0" fontId="35" fillId="0" borderId="83" xfId="0" applyFont="1" applyBorder="1">
      <alignment vertical="center"/>
    </xf>
    <xf numFmtId="0" fontId="35" fillId="0" borderId="89" xfId="0" applyFont="1" applyBorder="1" applyAlignment="1">
      <alignment vertical="center" shrinkToFit="1"/>
    </xf>
    <xf numFmtId="0" fontId="35" fillId="0" borderId="76" xfId="0" applyFont="1" applyBorder="1" applyAlignment="1">
      <alignment horizontal="left" vertical="center" shrinkToFit="1"/>
    </xf>
    <xf numFmtId="0" fontId="35" fillId="0" borderId="76" xfId="0" applyFont="1" applyBorder="1">
      <alignment vertical="center"/>
    </xf>
    <xf numFmtId="0" fontId="35" fillId="0" borderId="80" xfId="0" applyFont="1" applyBorder="1" applyAlignment="1">
      <alignment horizontal="right" vertical="center" shrinkToFit="1"/>
    </xf>
    <xf numFmtId="0" fontId="35" fillId="0" borderId="81" xfId="0" applyFont="1" applyBorder="1" applyAlignment="1">
      <alignment horizontal="left" vertical="center" shrinkToFit="1"/>
    </xf>
    <xf numFmtId="0" fontId="35" fillId="0" borderId="56" xfId="0" applyFont="1" applyBorder="1" applyAlignment="1">
      <alignment horizontal="right" vertical="center" shrinkToFit="1"/>
    </xf>
    <xf numFmtId="0" fontId="35" fillId="0" borderId="86" xfId="0" applyFont="1" applyBorder="1" applyAlignment="1">
      <alignment horizontal="left" vertical="center" shrinkToFit="1"/>
    </xf>
    <xf numFmtId="0" fontId="35" fillId="0" borderId="57" xfId="0" applyFont="1" applyBorder="1" applyAlignment="1">
      <alignment horizontal="left" vertical="center" shrinkToFit="1"/>
    </xf>
    <xf numFmtId="0" fontId="35" fillId="0" borderId="56" xfId="0" applyFont="1" applyBorder="1" applyAlignment="1">
      <alignment horizontal="left" vertical="center" shrinkToFit="1"/>
    </xf>
    <xf numFmtId="0" fontId="37" fillId="0" borderId="103" xfId="0" applyFont="1" applyBorder="1" applyProtection="1">
      <alignment vertical="center"/>
      <protection locked="0"/>
    </xf>
    <xf numFmtId="0" fontId="35" fillId="0" borderId="96" xfId="0" applyFont="1" applyBorder="1">
      <alignment vertical="center"/>
    </xf>
    <xf numFmtId="0" fontId="35" fillId="0" borderId="104" xfId="0" applyFont="1" applyBorder="1">
      <alignment vertical="center"/>
    </xf>
    <xf numFmtId="0" fontId="35" fillId="0" borderId="95" xfId="0" applyFont="1" applyBorder="1" applyAlignment="1">
      <alignment horizontal="left" vertical="center" shrinkToFit="1"/>
    </xf>
    <xf numFmtId="0" fontId="35" fillId="0" borderId="96" xfId="0" applyFont="1" applyBorder="1" applyAlignment="1">
      <alignment horizontal="left" vertical="center" shrinkToFit="1"/>
    </xf>
    <xf numFmtId="176" fontId="35" fillId="7" borderId="96" xfId="0" applyNumberFormat="1" applyFont="1" applyFill="1" applyBorder="1" applyProtection="1">
      <alignment vertical="center"/>
      <protection locked="0"/>
    </xf>
    <xf numFmtId="9" fontId="35" fillId="7" borderId="105" xfId="0" applyNumberFormat="1" applyFont="1" applyFill="1" applyBorder="1" applyProtection="1">
      <alignment vertical="center"/>
      <protection locked="0"/>
    </xf>
    <xf numFmtId="0" fontId="37" fillId="0" borderId="106" xfId="0" applyFont="1" applyBorder="1" applyAlignment="1" applyProtection="1">
      <alignment vertical="center" shrinkToFit="1"/>
      <protection locked="0"/>
    </xf>
    <xf numFmtId="0" fontId="35" fillId="0" borderId="0" xfId="0" applyFont="1" applyAlignment="1" applyProtection="1">
      <alignment vertical="center" shrinkToFit="1"/>
      <protection locked="0"/>
    </xf>
    <xf numFmtId="0" fontId="37" fillId="0" borderId="0" xfId="0" applyFont="1" applyProtection="1">
      <alignment vertical="center"/>
      <protection locked="0"/>
    </xf>
    <xf numFmtId="0" fontId="37" fillId="0" borderId="106" xfId="0" applyFont="1" applyBorder="1" applyProtection="1">
      <alignment vertical="center"/>
      <protection locked="0"/>
    </xf>
    <xf numFmtId="0" fontId="37" fillId="0" borderId="107" xfId="0" applyFont="1" applyBorder="1" applyProtection="1">
      <alignment vertical="center"/>
      <protection locked="0"/>
    </xf>
    <xf numFmtId="0" fontId="35" fillId="0" borderId="72" xfId="0" applyFont="1" applyBorder="1" applyAlignment="1">
      <alignment horizontal="left" vertical="center" shrinkToFit="1"/>
    </xf>
    <xf numFmtId="0" fontId="35" fillId="0" borderId="85" xfId="0" applyFont="1" applyBorder="1" applyAlignment="1">
      <alignment horizontal="left" vertical="center" shrinkToFit="1"/>
    </xf>
    <xf numFmtId="0" fontId="35" fillId="0" borderId="73" xfId="0" applyFont="1" applyBorder="1" applyAlignment="1">
      <alignment horizontal="right" vertical="center" shrinkToFit="1"/>
    </xf>
    <xf numFmtId="0" fontId="35" fillId="0" borderId="76" xfId="0" applyFont="1" applyBorder="1" applyAlignment="1">
      <alignment horizontal="right" vertical="center" shrinkToFit="1"/>
    </xf>
    <xf numFmtId="0" fontId="35" fillId="4" borderId="66" xfId="0" applyFont="1" applyFill="1" applyBorder="1" applyAlignment="1" applyProtection="1">
      <alignment horizontal="center" vertical="center" shrinkToFit="1"/>
      <protection locked="0"/>
    </xf>
    <xf numFmtId="0" fontId="35" fillId="4" borderId="67" xfId="0" applyFont="1" applyFill="1" applyBorder="1" applyAlignment="1" applyProtection="1">
      <alignment horizontal="center" vertical="center" shrinkToFit="1"/>
      <protection locked="0"/>
    </xf>
    <xf numFmtId="0" fontId="35" fillId="4" borderId="70" xfId="0" applyFont="1" applyFill="1" applyBorder="1" applyAlignment="1">
      <alignment horizontal="center" vertical="center" shrinkToFit="1"/>
    </xf>
    <xf numFmtId="0" fontId="35" fillId="4" borderId="57" xfId="0" applyFont="1" applyFill="1" applyBorder="1" applyAlignment="1">
      <alignment horizontal="center" vertical="center" shrinkToFit="1"/>
    </xf>
    <xf numFmtId="0" fontId="35" fillId="5" borderId="55" xfId="0" applyFont="1" applyFill="1" applyBorder="1" applyAlignment="1" applyProtection="1">
      <alignment horizontal="center" vertical="center" shrinkToFit="1"/>
      <protection locked="0"/>
    </xf>
    <xf numFmtId="0" fontId="35" fillId="5" borderId="56" xfId="0" applyFont="1" applyFill="1" applyBorder="1" applyAlignment="1" applyProtection="1">
      <alignment horizontal="center" vertical="center" shrinkToFit="1"/>
      <protection locked="0"/>
    </xf>
    <xf numFmtId="0" fontId="35" fillId="5" borderId="72" xfId="0" applyFont="1" applyFill="1" applyBorder="1" applyAlignment="1">
      <alignment horizontal="center" vertical="center" shrinkToFit="1"/>
    </xf>
    <xf numFmtId="0" fontId="35" fillId="5" borderId="73" xfId="0" applyFont="1" applyFill="1" applyBorder="1" applyAlignment="1">
      <alignment horizontal="center" vertical="center" shrinkToFit="1"/>
    </xf>
    <xf numFmtId="0" fontId="35" fillId="6" borderId="75" xfId="0" applyFont="1" applyFill="1" applyBorder="1" applyAlignment="1" applyProtection="1">
      <alignment horizontal="center" vertical="center" shrinkToFit="1"/>
      <protection locked="0"/>
    </xf>
    <xf numFmtId="0" fontId="35" fillId="6" borderId="76" xfId="0" applyFont="1" applyFill="1" applyBorder="1" applyAlignment="1" applyProtection="1">
      <alignment horizontal="center" vertical="center" shrinkToFit="1"/>
      <protection locked="0"/>
    </xf>
    <xf numFmtId="0" fontId="35" fillId="6" borderId="75" xfId="0" applyFont="1" applyFill="1" applyBorder="1" applyAlignment="1">
      <alignment horizontal="center" vertical="center" shrinkToFit="1"/>
    </xf>
    <xf numFmtId="0" fontId="35" fillId="6" borderId="76" xfId="0" applyFont="1" applyFill="1" applyBorder="1" applyAlignment="1">
      <alignment horizontal="center" vertical="center" shrinkToFit="1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52" xfId="0" applyFont="1" applyBorder="1" applyAlignment="1" applyProtection="1">
      <alignment horizontal="center" vertical="center"/>
      <protection locked="0"/>
    </xf>
    <xf numFmtId="0" fontId="33" fillId="0" borderId="50" xfId="0" applyFont="1" applyBorder="1" applyAlignment="1" applyProtection="1">
      <alignment horizontal="left" vertical="center" wrapText="1"/>
      <protection locked="0"/>
    </xf>
    <xf numFmtId="0" fontId="33" fillId="0" borderId="51" xfId="0" applyFont="1" applyBorder="1" applyAlignment="1" applyProtection="1">
      <alignment horizontal="left" vertical="center"/>
      <protection locked="0"/>
    </xf>
    <xf numFmtId="0" fontId="35" fillId="0" borderId="50" xfId="0" applyFont="1" applyBorder="1" applyAlignment="1" applyProtection="1">
      <alignment horizontal="center" vertical="center"/>
      <protection locked="0"/>
    </xf>
    <xf numFmtId="0" fontId="35" fillId="0" borderId="51" xfId="0" applyFont="1" applyBorder="1" applyAlignment="1" applyProtection="1">
      <alignment horizontal="center" vertical="center"/>
      <protection locked="0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58" xfId="0" applyFont="1" applyBorder="1" applyAlignment="1" applyProtection="1">
      <alignment horizontal="center" vertical="center" wrapText="1"/>
      <protection locked="0"/>
    </xf>
    <xf numFmtId="0" fontId="35" fillId="0" borderId="63" xfId="0" applyFont="1" applyBorder="1" applyAlignment="1" applyProtection="1">
      <alignment horizontal="center" vertical="center" wrapText="1"/>
      <protection locked="0"/>
    </xf>
    <xf numFmtId="0" fontId="35" fillId="0" borderId="59" xfId="0" applyFont="1" applyBorder="1" applyAlignment="1" applyProtection="1">
      <alignment horizontal="center" vertical="center"/>
      <protection locked="0"/>
    </xf>
    <xf numFmtId="0" fontId="35" fillId="0" borderId="64" xfId="0" applyFont="1" applyBorder="1" applyAlignment="1" applyProtection="1">
      <alignment horizontal="center" vertical="center"/>
      <protection locked="0"/>
    </xf>
    <xf numFmtId="0" fontId="35" fillId="0" borderId="56" xfId="0" applyFont="1" applyBorder="1" applyAlignment="1" applyProtection="1">
      <alignment horizontal="center" vertical="center" wrapText="1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0" fontId="35" fillId="0" borderId="60" xfId="0" applyFont="1" applyBorder="1" applyAlignment="1" applyProtection="1">
      <alignment horizontal="center" vertical="center"/>
      <protection locked="0"/>
    </xf>
    <xf numFmtId="0" fontId="35" fillId="0" borderId="65" xfId="0" applyFont="1" applyBorder="1" applyAlignment="1" applyProtection="1">
      <alignment horizontal="center" vertical="center"/>
      <protection locked="0"/>
    </xf>
    <xf numFmtId="3" fontId="13" fillId="3" borderId="37" xfId="0" applyNumberFormat="1" applyFont="1" applyFill="1" applyBorder="1" applyAlignment="1">
      <alignment horizontal="center" vertical="center" wrapText="1"/>
    </xf>
    <xf numFmtId="3" fontId="13" fillId="3" borderId="38" xfId="0" applyNumberFormat="1" applyFont="1" applyFill="1" applyBorder="1" applyAlignment="1">
      <alignment horizontal="center" vertical="center" wrapText="1"/>
    </xf>
    <xf numFmtId="3" fontId="13" fillId="3" borderId="39" xfId="0" applyNumberFormat="1" applyFont="1" applyFill="1" applyBorder="1" applyAlignment="1">
      <alignment horizontal="center" vertical="center" wrapText="1"/>
    </xf>
    <xf numFmtId="3" fontId="13" fillId="3" borderId="35" xfId="0" applyNumberFormat="1" applyFont="1" applyFill="1" applyBorder="1" applyAlignment="1">
      <alignment horizontal="center" vertical="center" wrapText="1"/>
    </xf>
    <xf numFmtId="3" fontId="13" fillId="3" borderId="36" xfId="0" applyNumberFormat="1" applyFont="1" applyFill="1" applyBorder="1" applyAlignment="1">
      <alignment horizontal="center" vertical="center" wrapText="1"/>
    </xf>
    <xf numFmtId="3" fontId="13" fillId="3" borderId="40" xfId="0" applyNumberFormat="1" applyFont="1" applyFill="1" applyBorder="1" applyAlignment="1">
      <alignment horizontal="center" vertical="center" wrapText="1"/>
    </xf>
    <xf numFmtId="176" fontId="13" fillId="3" borderId="35" xfId="0" applyNumberFormat="1" applyFont="1" applyFill="1" applyBorder="1" applyAlignment="1">
      <alignment horizontal="center" vertical="center" wrapText="1"/>
    </xf>
    <xf numFmtId="176" fontId="13" fillId="3" borderId="36" xfId="0" applyNumberFormat="1" applyFont="1" applyFill="1" applyBorder="1" applyAlignment="1">
      <alignment horizontal="center" vertical="center" wrapText="1"/>
    </xf>
    <xf numFmtId="176" fontId="13" fillId="3" borderId="4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">
    <cellStyle name="강조색4" xfId="3" builtinId="41"/>
    <cellStyle name="백분율 2" xfId="2" xr:uid="{00000000-0005-0000-0000-000000000000}"/>
    <cellStyle name="쉼표 [0] 2" xfId="4" xr:uid="{2893E2AE-C00F-496A-8230-23EC710AC9D2}"/>
    <cellStyle name="표준" xfId="0" builtinId="0"/>
    <cellStyle name="표준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DF9BE-4617-477A-97BD-DD9AE7075C18}">
  <dimension ref="A1:N45"/>
  <sheetViews>
    <sheetView workbookViewId="0">
      <selection activeCell="F56" sqref="F56"/>
    </sheetView>
  </sheetViews>
  <sheetFormatPr defaultRowHeight="16.5"/>
  <sheetData>
    <row r="1" spans="1:14" ht="23.25" thickBot="1">
      <c r="A1" s="253" t="s">
        <v>104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</row>
    <row r="2" spans="1:14" ht="17.25" thickBot="1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101"/>
      <c r="N2" s="102" t="s">
        <v>105</v>
      </c>
    </row>
    <row r="3" spans="1:14" ht="17.25" thickBot="1">
      <c r="A3" s="258" t="s">
        <v>106</v>
      </c>
      <c r="B3" s="259"/>
      <c r="C3" s="259"/>
      <c r="D3" s="259"/>
      <c r="E3" s="259"/>
      <c r="F3" s="259"/>
      <c r="G3" s="260"/>
      <c r="H3" s="259" t="s">
        <v>107</v>
      </c>
      <c r="I3" s="259"/>
      <c r="J3" s="259"/>
      <c r="K3" s="259"/>
      <c r="L3" s="259"/>
      <c r="M3" s="259"/>
      <c r="N3" s="260"/>
    </row>
    <row r="4" spans="1:14">
      <c r="A4" s="261" t="s">
        <v>108</v>
      </c>
      <c r="B4" s="262"/>
      <c r="C4" s="262"/>
      <c r="D4" s="103" t="s">
        <v>109</v>
      </c>
      <c r="E4" s="103" t="s">
        <v>110</v>
      </c>
      <c r="F4" s="263" t="s">
        <v>111</v>
      </c>
      <c r="G4" s="265" t="s">
        <v>112</v>
      </c>
      <c r="H4" s="261" t="s">
        <v>108</v>
      </c>
      <c r="I4" s="262"/>
      <c r="J4" s="262"/>
      <c r="K4" s="103" t="s">
        <v>109</v>
      </c>
      <c r="L4" s="103" t="s">
        <v>110</v>
      </c>
      <c r="M4" s="267" t="s">
        <v>111</v>
      </c>
      <c r="N4" s="269" t="s">
        <v>112</v>
      </c>
    </row>
    <row r="5" spans="1:14" ht="17.25" thickBot="1">
      <c r="A5" s="104" t="s">
        <v>113</v>
      </c>
      <c r="B5" s="105" t="s">
        <v>114</v>
      </c>
      <c r="C5" s="105" t="s">
        <v>115</v>
      </c>
      <c r="D5" s="106" t="s">
        <v>116</v>
      </c>
      <c r="E5" s="106" t="s">
        <v>117</v>
      </c>
      <c r="F5" s="264"/>
      <c r="G5" s="266"/>
      <c r="H5" s="104" t="s">
        <v>113</v>
      </c>
      <c r="I5" s="107" t="s">
        <v>114</v>
      </c>
      <c r="J5" s="107" t="s">
        <v>115</v>
      </c>
      <c r="K5" s="106" t="s">
        <v>116</v>
      </c>
      <c r="L5" s="106" t="s">
        <v>117</v>
      </c>
      <c r="M5" s="268"/>
      <c r="N5" s="270"/>
    </row>
    <row r="6" spans="1:14" ht="17.25" thickTop="1">
      <c r="A6" s="241" t="s">
        <v>118</v>
      </c>
      <c r="B6" s="242"/>
      <c r="C6" s="242"/>
      <c r="D6" s="108">
        <f>SUM(D7:D8)</f>
        <v>180141</v>
      </c>
      <c r="E6" s="109">
        <f>SUM(E9,E13,E16,E19,E22)</f>
        <v>184141</v>
      </c>
      <c r="F6" s="108">
        <f t="shared" ref="F6:F9" si="0">E6-D6</f>
        <v>4000</v>
      </c>
      <c r="G6" s="110">
        <f>F6/D6</f>
        <v>2.2204828439944264E-2</v>
      </c>
      <c r="H6" s="243" t="s">
        <v>119</v>
      </c>
      <c r="I6" s="244"/>
      <c r="J6" s="244"/>
      <c r="K6" s="111">
        <f>SUM(K7:K8)</f>
        <v>177646</v>
      </c>
      <c r="L6" s="111">
        <f>SUM(L7:L8)</f>
        <v>184141</v>
      </c>
      <c r="M6" s="112">
        <f t="shared" ref="M6:M13" si="1">L6-K6</f>
        <v>6495</v>
      </c>
      <c r="N6" s="113">
        <f t="shared" ref="N6:N13" si="2">M6/K6</f>
        <v>3.6561476194228976E-2</v>
      </c>
    </row>
    <row r="7" spans="1:14">
      <c r="A7" s="245" t="s">
        <v>120</v>
      </c>
      <c r="B7" s="246"/>
      <c r="C7" s="246"/>
      <c r="D7" s="114">
        <f>SUM(D9)</f>
        <v>160121</v>
      </c>
      <c r="E7" s="115">
        <f>SUM(E9)</f>
        <v>161921</v>
      </c>
      <c r="F7" s="114">
        <f t="shared" si="0"/>
        <v>1800</v>
      </c>
      <c r="G7" s="116">
        <f>F7/D7</f>
        <v>1.1241498616671142E-2</v>
      </c>
      <c r="H7" s="247" t="s">
        <v>120</v>
      </c>
      <c r="I7" s="248"/>
      <c r="J7" s="248"/>
      <c r="K7" s="117">
        <f>SUM(K9,K36)</f>
        <v>158446</v>
      </c>
      <c r="L7" s="117">
        <f>SUM(L9)</f>
        <v>161921</v>
      </c>
      <c r="M7" s="118">
        <f t="shared" si="1"/>
        <v>3475</v>
      </c>
      <c r="N7" s="119">
        <f t="shared" si="2"/>
        <v>2.1931762240763413E-2</v>
      </c>
    </row>
    <row r="8" spans="1:14">
      <c r="A8" s="249" t="s">
        <v>121</v>
      </c>
      <c r="B8" s="250"/>
      <c r="C8" s="250"/>
      <c r="D8" s="120">
        <f>SUM(D14:D15,D17:D18,D20:D21,D23)</f>
        <v>20020</v>
      </c>
      <c r="E8" s="121">
        <f>SUM(E14,E15,E17,E18,E20,E21,E23)</f>
        <v>22220</v>
      </c>
      <c r="F8" s="120">
        <f t="shared" si="0"/>
        <v>2200</v>
      </c>
      <c r="G8" s="122">
        <f>F8/D8</f>
        <v>0.10989010989010989</v>
      </c>
      <c r="H8" s="251" t="s">
        <v>121</v>
      </c>
      <c r="I8" s="252"/>
      <c r="J8" s="252"/>
      <c r="K8" s="120">
        <f>SUM(K10,K33,K37)</f>
        <v>19200</v>
      </c>
      <c r="L8" s="120">
        <f>SUM(L10,L33)</f>
        <v>22220</v>
      </c>
      <c r="M8" s="120">
        <f t="shared" si="1"/>
        <v>3020</v>
      </c>
      <c r="N8" s="123">
        <f t="shared" si="2"/>
        <v>0.15729166666666666</v>
      </c>
    </row>
    <row r="9" spans="1:14">
      <c r="A9" s="124" t="s">
        <v>122</v>
      </c>
      <c r="B9" s="125" t="s">
        <v>122</v>
      </c>
      <c r="C9" s="125"/>
      <c r="D9" s="118">
        <f>SUM(D10:D12)</f>
        <v>160121</v>
      </c>
      <c r="E9" s="126">
        <f>SUM(E10:E12)</f>
        <v>161921</v>
      </c>
      <c r="F9" s="118">
        <f t="shared" si="0"/>
        <v>1800</v>
      </c>
      <c r="G9" s="119">
        <f>F9/D9</f>
        <v>1.1241498616671142E-2</v>
      </c>
      <c r="H9" s="237" t="s">
        <v>123</v>
      </c>
      <c r="I9" s="239" t="s">
        <v>124</v>
      </c>
      <c r="J9" s="127" t="s">
        <v>125</v>
      </c>
      <c r="K9" s="114">
        <f>SUM(K11,K16,K20)</f>
        <v>135046</v>
      </c>
      <c r="L9" s="114">
        <f>SUM(L11,L16,L20,L36)</f>
        <v>161921</v>
      </c>
      <c r="M9" s="114">
        <f t="shared" si="1"/>
        <v>26875</v>
      </c>
      <c r="N9" s="128">
        <f t="shared" si="2"/>
        <v>0.19900626453208536</v>
      </c>
    </row>
    <row r="10" spans="1:14">
      <c r="A10" s="129"/>
      <c r="B10" s="130"/>
      <c r="C10" s="131" t="s">
        <v>126</v>
      </c>
      <c r="D10" s="132">
        <v>149381</v>
      </c>
      <c r="E10" s="133">
        <v>152241</v>
      </c>
      <c r="F10" s="132">
        <f>E10-D10</f>
        <v>2860</v>
      </c>
      <c r="G10" s="134">
        <f>F10/D10</f>
        <v>1.9145674483368031E-2</v>
      </c>
      <c r="H10" s="238"/>
      <c r="I10" s="240"/>
      <c r="J10" s="135" t="s">
        <v>127</v>
      </c>
      <c r="K10" s="136">
        <f>SUM(K17,K21)</f>
        <v>15900</v>
      </c>
      <c r="L10" s="136">
        <f>SUM(L17,L21,L37)</f>
        <v>22120</v>
      </c>
      <c r="M10" s="136">
        <f t="shared" si="1"/>
        <v>6220</v>
      </c>
      <c r="N10" s="137">
        <f t="shared" si="2"/>
        <v>0.39119496855345914</v>
      </c>
    </row>
    <row r="11" spans="1:14">
      <c r="A11" s="129"/>
      <c r="B11" s="131"/>
      <c r="C11" s="138" t="s">
        <v>128</v>
      </c>
      <c r="D11" s="132">
        <v>0</v>
      </c>
      <c r="E11" s="139">
        <v>0</v>
      </c>
      <c r="F11" s="132">
        <f>E11-D11</f>
        <v>0</v>
      </c>
      <c r="G11" s="140">
        <v>0</v>
      </c>
      <c r="H11" s="141"/>
      <c r="I11" s="142" t="s">
        <v>129</v>
      </c>
      <c r="J11" s="143" t="s">
        <v>130</v>
      </c>
      <c r="K11" s="118">
        <f>SUM(K12:K15)</f>
        <v>133936</v>
      </c>
      <c r="L11" s="118">
        <f>SUM(L12:L15)</f>
        <v>134971</v>
      </c>
      <c r="M11" s="118">
        <f t="shared" si="1"/>
        <v>1035</v>
      </c>
      <c r="N11" s="119">
        <f t="shared" si="2"/>
        <v>7.727571377374268E-3</v>
      </c>
    </row>
    <row r="12" spans="1:14">
      <c r="A12" s="144"/>
      <c r="B12" s="145"/>
      <c r="C12" s="146" t="s">
        <v>131</v>
      </c>
      <c r="D12" s="147">
        <v>10740</v>
      </c>
      <c r="E12" s="139">
        <v>9680</v>
      </c>
      <c r="F12" s="147">
        <f>E12-D12</f>
        <v>-1060</v>
      </c>
      <c r="G12" s="148">
        <v>0</v>
      </c>
      <c r="H12" s="141"/>
      <c r="I12" s="149"/>
      <c r="J12" s="150" t="s">
        <v>132</v>
      </c>
      <c r="K12" s="151">
        <v>91886</v>
      </c>
      <c r="L12" s="151">
        <v>89160</v>
      </c>
      <c r="M12" s="151">
        <f t="shared" si="1"/>
        <v>-2726</v>
      </c>
      <c r="N12" s="152">
        <f t="shared" si="2"/>
        <v>-2.9667196308469191E-2</v>
      </c>
    </row>
    <row r="13" spans="1:14">
      <c r="A13" s="124" t="s">
        <v>133</v>
      </c>
      <c r="B13" s="125" t="s">
        <v>133</v>
      </c>
      <c r="C13" s="153"/>
      <c r="D13" s="154">
        <f>SUM(D14:D15)</f>
        <v>234</v>
      </c>
      <c r="E13" s="155">
        <f>SUM(E14:E15)</f>
        <v>2234</v>
      </c>
      <c r="F13" s="154">
        <f t="shared" ref="F13:F22" si="3">E13-D13</f>
        <v>2000</v>
      </c>
      <c r="G13" s="156">
        <f t="shared" ref="G13:G22" si="4">F13/D13</f>
        <v>8.5470085470085468</v>
      </c>
      <c r="H13" s="141"/>
      <c r="I13" s="157"/>
      <c r="J13" s="158" t="s">
        <v>134</v>
      </c>
      <c r="K13" s="132">
        <v>20972</v>
      </c>
      <c r="L13" s="132">
        <v>21076</v>
      </c>
      <c r="M13" s="132">
        <f t="shared" si="1"/>
        <v>104</v>
      </c>
      <c r="N13" s="140">
        <f t="shared" si="2"/>
        <v>4.9589929429715808E-3</v>
      </c>
    </row>
    <row r="14" spans="1:14" ht="22.5">
      <c r="A14" s="129"/>
      <c r="B14" s="159"/>
      <c r="C14" s="160" t="s">
        <v>135</v>
      </c>
      <c r="D14" s="161">
        <v>100</v>
      </c>
      <c r="E14" s="162">
        <v>100</v>
      </c>
      <c r="F14" s="161">
        <f t="shared" si="3"/>
        <v>0</v>
      </c>
      <c r="G14" s="163">
        <f t="shared" si="4"/>
        <v>0</v>
      </c>
      <c r="H14" s="141"/>
      <c r="I14" s="157"/>
      <c r="J14" s="164" t="s">
        <v>136</v>
      </c>
      <c r="K14" s="151">
        <v>9405</v>
      </c>
      <c r="L14" s="151">
        <v>13262</v>
      </c>
      <c r="M14" s="151">
        <f>L14-K14</f>
        <v>3857</v>
      </c>
      <c r="N14" s="152">
        <f>M14/K14</f>
        <v>0.41010101010101008</v>
      </c>
    </row>
    <row r="15" spans="1:14">
      <c r="A15" s="129"/>
      <c r="B15" s="160"/>
      <c r="C15" s="145" t="s">
        <v>137</v>
      </c>
      <c r="D15" s="165">
        <v>134</v>
      </c>
      <c r="E15" s="166">
        <v>2134</v>
      </c>
      <c r="F15" s="165">
        <f t="shared" si="3"/>
        <v>2000</v>
      </c>
      <c r="G15" s="167">
        <f t="shared" si="4"/>
        <v>14.925373134328359</v>
      </c>
      <c r="H15" s="141"/>
      <c r="I15" s="157"/>
      <c r="J15" s="168" t="s">
        <v>138</v>
      </c>
      <c r="K15" s="169">
        <v>11673</v>
      </c>
      <c r="L15" s="169">
        <v>11473</v>
      </c>
      <c r="M15" s="170">
        <f>L15-K15</f>
        <v>-200</v>
      </c>
      <c r="N15" s="152">
        <f t="shared" ref="N15" si="5">M15/K15</f>
        <v>-1.7133556069562239E-2</v>
      </c>
    </row>
    <row r="16" spans="1:14">
      <c r="A16" s="129" t="s">
        <v>139</v>
      </c>
      <c r="B16" s="159" t="s">
        <v>140</v>
      </c>
      <c r="C16" s="159"/>
      <c r="D16" s="171">
        <f>SUM(D17:D18)</f>
        <v>16210</v>
      </c>
      <c r="E16" s="155">
        <f>SUM(E17:E18)</f>
        <v>16521</v>
      </c>
      <c r="F16" s="171">
        <f t="shared" si="3"/>
        <v>311</v>
      </c>
      <c r="G16" s="172">
        <f t="shared" si="4"/>
        <v>1.9185687847008019E-2</v>
      </c>
      <c r="H16" s="141"/>
      <c r="I16" s="173" t="s">
        <v>141</v>
      </c>
      <c r="J16" s="174" t="s">
        <v>130</v>
      </c>
      <c r="K16" s="175">
        <v>0</v>
      </c>
      <c r="L16" s="175">
        <v>0</v>
      </c>
      <c r="M16" s="175">
        <v>0</v>
      </c>
      <c r="N16" s="176">
        <v>0</v>
      </c>
    </row>
    <row r="17" spans="1:14">
      <c r="A17" s="129"/>
      <c r="B17" s="160"/>
      <c r="C17" s="160" t="s">
        <v>142</v>
      </c>
      <c r="D17" s="161">
        <v>8130</v>
      </c>
      <c r="E17" s="162">
        <v>8130</v>
      </c>
      <c r="F17" s="161">
        <f t="shared" si="3"/>
        <v>0</v>
      </c>
      <c r="G17" s="163">
        <f t="shared" si="4"/>
        <v>0</v>
      </c>
      <c r="H17" s="177"/>
      <c r="I17" s="178"/>
      <c r="J17" s="179" t="s">
        <v>143</v>
      </c>
      <c r="K17" s="136">
        <f>SUM(K18:K19)</f>
        <v>460</v>
      </c>
      <c r="L17" s="136">
        <f>SUM(L18:L19)</f>
        <v>220</v>
      </c>
      <c r="M17" s="136">
        <f t="shared" ref="M17:M30" si="6">L17-K17</f>
        <v>-240</v>
      </c>
      <c r="N17" s="137">
        <f t="shared" ref="N17:N24" si="7">M17/K17</f>
        <v>-0.52173913043478259</v>
      </c>
    </row>
    <row r="18" spans="1:14">
      <c r="A18" s="180"/>
      <c r="B18" s="131"/>
      <c r="C18" s="131" t="s">
        <v>144</v>
      </c>
      <c r="D18" s="181">
        <v>8080</v>
      </c>
      <c r="E18" s="166">
        <v>8391</v>
      </c>
      <c r="F18" s="181">
        <f t="shared" si="3"/>
        <v>311</v>
      </c>
      <c r="G18" s="182">
        <f t="shared" si="4"/>
        <v>3.849009900990099E-2</v>
      </c>
      <c r="H18" s="177"/>
      <c r="I18" s="178"/>
      <c r="J18" s="183" t="s">
        <v>145</v>
      </c>
      <c r="K18" s="161">
        <v>360</v>
      </c>
      <c r="L18" s="161">
        <v>120</v>
      </c>
      <c r="M18" s="161">
        <f t="shared" si="6"/>
        <v>-240</v>
      </c>
      <c r="N18" s="182">
        <f t="shared" si="7"/>
        <v>-0.66666666666666663</v>
      </c>
    </row>
    <row r="19" spans="1:14">
      <c r="A19" s="184" t="s">
        <v>146</v>
      </c>
      <c r="B19" s="125" t="s">
        <v>146</v>
      </c>
      <c r="C19" s="125"/>
      <c r="D19" s="154">
        <f>SUM(D20:D21)</f>
        <v>3575</v>
      </c>
      <c r="E19" s="155">
        <f>SUM(E20:E21)</f>
        <v>3464</v>
      </c>
      <c r="F19" s="154">
        <f t="shared" si="3"/>
        <v>-111</v>
      </c>
      <c r="G19" s="156">
        <f t="shared" si="4"/>
        <v>-3.104895104895105E-2</v>
      </c>
      <c r="H19" s="177"/>
      <c r="I19" s="178"/>
      <c r="J19" s="158" t="s">
        <v>147</v>
      </c>
      <c r="K19" s="185">
        <v>100</v>
      </c>
      <c r="L19" s="185">
        <v>100</v>
      </c>
      <c r="M19" s="186">
        <f t="shared" si="6"/>
        <v>0</v>
      </c>
      <c r="N19" s="182">
        <f t="shared" si="7"/>
        <v>0</v>
      </c>
    </row>
    <row r="20" spans="1:14">
      <c r="A20" s="180"/>
      <c r="B20" s="160"/>
      <c r="C20" s="160" t="s">
        <v>148</v>
      </c>
      <c r="D20" s="161">
        <v>3179</v>
      </c>
      <c r="E20" s="162">
        <v>2476</v>
      </c>
      <c r="F20" s="161">
        <f t="shared" si="3"/>
        <v>-703</v>
      </c>
      <c r="G20" s="163">
        <f t="shared" si="4"/>
        <v>-0.22113872286882669</v>
      </c>
      <c r="H20" s="141"/>
      <c r="I20" s="142" t="s">
        <v>149</v>
      </c>
      <c r="J20" s="174" t="s">
        <v>130</v>
      </c>
      <c r="K20" s="118">
        <f>SUM(K22,K25,K26,K27,K29,K31)</f>
        <v>1110</v>
      </c>
      <c r="L20" s="118">
        <f>SUM(L22,L25,L26,L27,L29,L31)</f>
        <v>1930</v>
      </c>
      <c r="M20" s="118">
        <f t="shared" si="6"/>
        <v>820</v>
      </c>
      <c r="N20" s="119">
        <f t="shared" si="7"/>
        <v>0.73873873873873874</v>
      </c>
    </row>
    <row r="21" spans="1:14">
      <c r="A21" s="144"/>
      <c r="B21" s="145"/>
      <c r="C21" s="145" t="s">
        <v>150</v>
      </c>
      <c r="D21" s="165">
        <v>396</v>
      </c>
      <c r="E21" s="166">
        <v>988</v>
      </c>
      <c r="F21" s="165">
        <f t="shared" si="3"/>
        <v>592</v>
      </c>
      <c r="G21" s="167">
        <f t="shared" si="4"/>
        <v>1.494949494949495</v>
      </c>
      <c r="H21" s="141"/>
      <c r="I21" s="157"/>
      <c r="J21" s="179" t="s">
        <v>143</v>
      </c>
      <c r="K21" s="187">
        <f>SUM(K23,K24,K28,K30,K32)</f>
        <v>15440</v>
      </c>
      <c r="L21" s="187">
        <f>SUM(L23,L24,L28,L30,L32)</f>
        <v>16420</v>
      </c>
      <c r="M21" s="187">
        <f t="shared" si="6"/>
        <v>980</v>
      </c>
      <c r="N21" s="188">
        <f t="shared" si="7"/>
        <v>6.3471502590673579E-2</v>
      </c>
    </row>
    <row r="22" spans="1:14">
      <c r="A22" s="189" t="s">
        <v>151</v>
      </c>
      <c r="B22" s="190" t="s">
        <v>151</v>
      </c>
      <c r="C22" s="190"/>
      <c r="D22" s="191">
        <v>1</v>
      </c>
      <c r="E22" s="155">
        <v>1</v>
      </c>
      <c r="F22" s="191">
        <f t="shared" si="3"/>
        <v>0</v>
      </c>
      <c r="G22" s="192">
        <f t="shared" si="4"/>
        <v>0</v>
      </c>
      <c r="H22" s="141"/>
      <c r="I22" s="157"/>
      <c r="J22" s="150" t="s">
        <v>152</v>
      </c>
      <c r="K22" s="151">
        <v>210</v>
      </c>
      <c r="L22" s="151">
        <v>40</v>
      </c>
      <c r="M22" s="151">
        <f t="shared" si="6"/>
        <v>-170</v>
      </c>
      <c r="N22" s="152">
        <f t="shared" si="7"/>
        <v>-0.80952380952380953</v>
      </c>
    </row>
    <row r="23" spans="1:14" ht="17.25" thickBot="1">
      <c r="A23" s="193"/>
      <c r="B23" s="194"/>
      <c r="C23" s="195" t="s">
        <v>153</v>
      </c>
      <c r="D23" s="196">
        <v>1</v>
      </c>
      <c r="E23" s="197">
        <v>1</v>
      </c>
      <c r="F23" s="196">
        <f>E23-D23</f>
        <v>0</v>
      </c>
      <c r="G23" s="198">
        <f>F23/D23</f>
        <v>0</v>
      </c>
      <c r="H23" s="141"/>
      <c r="I23" s="157"/>
      <c r="J23" s="150"/>
      <c r="K23" s="161">
        <v>400</v>
      </c>
      <c r="L23" s="161">
        <v>1380</v>
      </c>
      <c r="M23" s="161">
        <f t="shared" si="6"/>
        <v>980</v>
      </c>
      <c r="N23" s="163">
        <f t="shared" si="7"/>
        <v>2.4500000000000002</v>
      </c>
    </row>
    <row r="24" spans="1:14">
      <c r="A24" s="199"/>
      <c r="B24" s="130"/>
      <c r="C24" s="130"/>
      <c r="D24" s="200"/>
      <c r="E24" s="201"/>
      <c r="F24" s="200"/>
      <c r="G24" s="202"/>
      <c r="H24" s="141"/>
      <c r="I24" s="157"/>
      <c r="J24" s="150" t="s">
        <v>154</v>
      </c>
      <c r="K24" s="161">
        <v>1840</v>
      </c>
      <c r="L24" s="161">
        <v>1840</v>
      </c>
      <c r="M24" s="161">
        <f t="shared" si="6"/>
        <v>0</v>
      </c>
      <c r="N24" s="163">
        <f t="shared" si="7"/>
        <v>0</v>
      </c>
    </row>
    <row r="25" spans="1:14">
      <c r="A25" s="199"/>
      <c r="B25" s="130"/>
      <c r="C25" s="130"/>
      <c r="D25" s="200"/>
      <c r="E25" s="201"/>
      <c r="F25" s="200"/>
      <c r="G25" s="202"/>
      <c r="H25" s="141"/>
      <c r="I25" s="157"/>
      <c r="J25" s="150" t="s">
        <v>155</v>
      </c>
      <c r="K25" s="151">
        <v>0</v>
      </c>
      <c r="L25" s="151">
        <v>90</v>
      </c>
      <c r="M25" s="151">
        <f t="shared" si="6"/>
        <v>90</v>
      </c>
      <c r="N25" s="152">
        <v>0</v>
      </c>
    </row>
    <row r="26" spans="1:14">
      <c r="A26" s="199"/>
      <c r="B26" s="130"/>
      <c r="C26" s="130"/>
      <c r="D26" s="200"/>
      <c r="E26" s="201"/>
      <c r="F26" s="200"/>
      <c r="G26" s="202"/>
      <c r="H26" s="203"/>
      <c r="I26" s="157"/>
      <c r="J26" s="150" t="s">
        <v>156</v>
      </c>
      <c r="K26" s="151">
        <v>120</v>
      </c>
      <c r="L26" s="151">
        <v>120</v>
      </c>
      <c r="M26" s="151">
        <f t="shared" si="6"/>
        <v>0</v>
      </c>
      <c r="N26" s="152">
        <f>M26/K26</f>
        <v>0</v>
      </c>
    </row>
    <row r="27" spans="1:14">
      <c r="A27" s="232"/>
      <c r="B27" s="233"/>
      <c r="C27" s="234"/>
      <c r="D27" s="234"/>
      <c r="E27" s="234"/>
      <c r="F27" s="234"/>
      <c r="G27" s="234"/>
      <c r="H27" s="203"/>
      <c r="I27" s="157"/>
      <c r="J27" s="150" t="s">
        <v>157</v>
      </c>
      <c r="K27" s="151">
        <v>540</v>
      </c>
      <c r="L27" s="151">
        <v>1200</v>
      </c>
      <c r="M27" s="151">
        <f t="shared" si="6"/>
        <v>660</v>
      </c>
      <c r="N27" s="152">
        <f>M27/K27</f>
        <v>1.2222222222222223</v>
      </c>
    </row>
    <row r="28" spans="1:14">
      <c r="A28" s="235"/>
      <c r="B28" s="234"/>
      <c r="C28" s="234"/>
      <c r="D28" s="234"/>
      <c r="E28" s="234"/>
      <c r="F28" s="234"/>
      <c r="G28" s="234"/>
      <c r="H28" s="203"/>
      <c r="I28" s="157"/>
      <c r="J28" s="234"/>
      <c r="K28" s="161">
        <v>0</v>
      </c>
      <c r="L28" s="161">
        <v>0</v>
      </c>
      <c r="M28" s="161">
        <f t="shared" si="6"/>
        <v>0</v>
      </c>
      <c r="N28" s="163">
        <v>0</v>
      </c>
    </row>
    <row r="29" spans="1:14">
      <c r="A29" s="235"/>
      <c r="B29" s="234"/>
      <c r="C29" s="234"/>
      <c r="D29" s="234"/>
      <c r="E29" s="234"/>
      <c r="F29" s="234"/>
      <c r="G29" s="234"/>
      <c r="H29" s="203"/>
      <c r="I29" s="157"/>
      <c r="J29" s="150" t="s">
        <v>158</v>
      </c>
      <c r="K29" s="151">
        <v>200</v>
      </c>
      <c r="L29" s="151">
        <v>300</v>
      </c>
      <c r="M29" s="151">
        <f t="shared" si="6"/>
        <v>100</v>
      </c>
      <c r="N29" s="152">
        <f>M29/K29</f>
        <v>0.5</v>
      </c>
    </row>
    <row r="30" spans="1:14">
      <c r="A30" s="204"/>
      <c r="B30" s="205"/>
      <c r="C30" s="205"/>
      <c r="D30" s="206"/>
      <c r="E30" s="206"/>
      <c r="F30" s="206"/>
      <c r="G30" s="207"/>
      <c r="H30" s="203"/>
      <c r="I30" s="157"/>
      <c r="J30" s="208"/>
      <c r="K30" s="181">
        <v>0</v>
      </c>
      <c r="L30" s="181">
        <v>0</v>
      </c>
      <c r="M30" s="181">
        <f t="shared" si="6"/>
        <v>0</v>
      </c>
      <c r="N30" s="163">
        <v>0</v>
      </c>
    </row>
    <row r="31" spans="1:14">
      <c r="A31" s="204"/>
      <c r="B31" s="205"/>
      <c r="C31" s="205"/>
      <c r="D31" s="206"/>
      <c r="E31" s="206"/>
      <c r="F31" s="206"/>
      <c r="G31" s="207"/>
      <c r="H31" s="141"/>
      <c r="I31" s="157"/>
      <c r="J31" s="209" t="s">
        <v>159</v>
      </c>
      <c r="K31" s="132">
        <v>40</v>
      </c>
      <c r="L31" s="132">
        <v>180</v>
      </c>
      <c r="M31" s="132">
        <f>L31-K31</f>
        <v>140</v>
      </c>
      <c r="N31" s="140">
        <f>M31/K31</f>
        <v>3.5</v>
      </c>
    </row>
    <row r="32" spans="1:14">
      <c r="A32" s="204"/>
      <c r="B32" s="205"/>
      <c r="C32" s="205"/>
      <c r="D32" s="206"/>
      <c r="E32" s="206"/>
      <c r="F32" s="206"/>
      <c r="G32" s="207"/>
      <c r="H32" s="141"/>
      <c r="I32" s="157"/>
      <c r="J32" s="210"/>
      <c r="K32" s="165">
        <v>13200</v>
      </c>
      <c r="L32" s="165">
        <v>13200</v>
      </c>
      <c r="M32" s="165">
        <f>L32-K32</f>
        <v>0</v>
      </c>
      <c r="N32" s="182">
        <f>M32/K32</f>
        <v>0</v>
      </c>
    </row>
    <row r="33" spans="1:14" ht="22.5">
      <c r="A33" s="204"/>
      <c r="B33" s="205"/>
      <c r="C33" s="234"/>
      <c r="D33" s="234"/>
      <c r="E33" s="234"/>
      <c r="F33" s="234"/>
      <c r="G33" s="234"/>
      <c r="H33" s="211" t="s">
        <v>160</v>
      </c>
      <c r="I33" s="212" t="s">
        <v>161</v>
      </c>
      <c r="J33" s="213"/>
      <c r="K33" s="154">
        <f>SUM(K34)</f>
        <v>100</v>
      </c>
      <c r="L33" s="154">
        <f>SUM(L34)</f>
        <v>100</v>
      </c>
      <c r="M33" s="154">
        <f>L33-K33</f>
        <v>0</v>
      </c>
      <c r="N33" s="156">
        <f t="shared" ref="N33:N45" si="8">M33/K33</f>
        <v>0</v>
      </c>
    </row>
    <row r="34" spans="1:14">
      <c r="A34" s="204"/>
      <c r="B34" s="205"/>
      <c r="C34" s="234"/>
      <c r="D34" s="234"/>
      <c r="E34" s="234"/>
      <c r="F34" s="234"/>
      <c r="G34" s="234"/>
      <c r="H34" s="214"/>
      <c r="I34" s="150" t="s">
        <v>162</v>
      </c>
      <c r="J34" s="215" t="s">
        <v>163</v>
      </c>
      <c r="K34" s="161">
        <v>100</v>
      </c>
      <c r="L34" s="161">
        <v>100</v>
      </c>
      <c r="M34" s="161">
        <f>L34-K34</f>
        <v>0</v>
      </c>
      <c r="N34" s="163">
        <f t="shared" si="8"/>
        <v>0</v>
      </c>
    </row>
    <row r="35" spans="1:14">
      <c r="A35" s="204"/>
      <c r="B35" s="205"/>
      <c r="C35" s="205"/>
      <c r="D35" s="206"/>
      <c r="E35" s="206"/>
      <c r="F35" s="206"/>
      <c r="G35" s="207"/>
      <c r="H35" s="216"/>
      <c r="I35" s="217"/>
      <c r="J35" s="218" t="s">
        <v>164</v>
      </c>
      <c r="K35" s="165">
        <v>100</v>
      </c>
      <c r="L35" s="165">
        <v>100</v>
      </c>
      <c r="M35" s="165">
        <f>L35-K35</f>
        <v>0</v>
      </c>
      <c r="N35" s="182">
        <f t="shared" si="8"/>
        <v>0</v>
      </c>
    </row>
    <row r="36" spans="1:14">
      <c r="A36" s="204"/>
      <c r="B36" s="205"/>
      <c r="C36" s="205"/>
      <c r="D36" s="206"/>
      <c r="E36" s="206"/>
      <c r="F36" s="206"/>
      <c r="G36" s="207"/>
      <c r="H36" s="141" t="s">
        <v>74</v>
      </c>
      <c r="I36" s="219" t="s">
        <v>124</v>
      </c>
      <c r="J36" s="220" t="s">
        <v>125</v>
      </c>
      <c r="K36" s="114">
        <f>SUM(K39,K38,K41,K45,K43)</f>
        <v>23400</v>
      </c>
      <c r="L36" s="114">
        <f>SUM(L39,L38,L41,L45,L43)</f>
        <v>25020</v>
      </c>
      <c r="M36" s="114">
        <f t="shared" ref="M36" si="9">L36-K36</f>
        <v>1620</v>
      </c>
      <c r="N36" s="119">
        <f t="shared" si="8"/>
        <v>6.9230769230769235E-2</v>
      </c>
    </row>
    <row r="37" spans="1:14">
      <c r="A37" s="204"/>
      <c r="B37" s="205"/>
      <c r="C37" s="205"/>
      <c r="D37" s="206"/>
      <c r="E37" s="206"/>
      <c r="F37" s="206"/>
      <c r="G37" s="207"/>
      <c r="H37" s="141"/>
      <c r="I37" s="221"/>
      <c r="J37" s="222" t="s">
        <v>127</v>
      </c>
      <c r="K37" s="136">
        <f>SUM(K40,K42,K44,K46)</f>
        <v>3200</v>
      </c>
      <c r="L37" s="136">
        <f>SUM(L40,L42,L44,L46)</f>
        <v>5480</v>
      </c>
      <c r="M37" s="136">
        <f>L37-K37</f>
        <v>2280</v>
      </c>
      <c r="N37" s="137">
        <f t="shared" si="8"/>
        <v>0.71250000000000002</v>
      </c>
    </row>
    <row r="38" spans="1:14">
      <c r="A38" s="204"/>
      <c r="B38" s="205"/>
      <c r="C38" s="205"/>
      <c r="D38" s="206"/>
      <c r="E38" s="206"/>
      <c r="F38" s="206"/>
      <c r="G38" s="207"/>
      <c r="H38" s="141"/>
      <c r="I38" s="223" t="s">
        <v>165</v>
      </c>
      <c r="J38" s="158" t="s">
        <v>166</v>
      </c>
      <c r="K38" s="151">
        <v>1140</v>
      </c>
      <c r="L38" s="151">
        <v>1020</v>
      </c>
      <c r="M38" s="151">
        <f>L38-K38</f>
        <v>-120</v>
      </c>
      <c r="N38" s="152">
        <f>M38/K38</f>
        <v>-0.10526315789473684</v>
      </c>
    </row>
    <row r="39" spans="1:14">
      <c r="A39" s="204"/>
      <c r="B39" s="205"/>
      <c r="C39" s="205"/>
      <c r="D39" s="206"/>
      <c r="E39" s="206"/>
      <c r="F39" s="206"/>
      <c r="G39" s="207"/>
      <c r="H39" s="203"/>
      <c r="I39" s="234"/>
      <c r="J39" s="208" t="s">
        <v>167</v>
      </c>
      <c r="K39" s="151">
        <v>10120</v>
      </c>
      <c r="L39" s="151">
        <v>9440</v>
      </c>
      <c r="M39" s="151">
        <f>L39-K39</f>
        <v>-680</v>
      </c>
      <c r="N39" s="152">
        <f>M39/K39</f>
        <v>-6.7193675889328064E-2</v>
      </c>
    </row>
    <row r="40" spans="1:14">
      <c r="A40" s="204"/>
      <c r="B40" s="205"/>
      <c r="C40" s="205"/>
      <c r="D40" s="206"/>
      <c r="E40" s="206"/>
      <c r="F40" s="206"/>
      <c r="G40" s="207"/>
      <c r="H40" s="203"/>
      <c r="I40" s="223"/>
      <c r="J40" s="224"/>
      <c r="K40" s="161">
        <v>800</v>
      </c>
      <c r="L40" s="161">
        <v>3080</v>
      </c>
      <c r="M40" s="161">
        <f>L40-K40</f>
        <v>2280</v>
      </c>
      <c r="N40" s="163">
        <f t="shared" si="8"/>
        <v>2.85</v>
      </c>
    </row>
    <row r="41" spans="1:14">
      <c r="A41" s="204"/>
      <c r="B41" s="205"/>
      <c r="C41" s="205"/>
      <c r="D41" s="206"/>
      <c r="E41" s="206"/>
      <c r="F41" s="206"/>
      <c r="G41" s="207"/>
      <c r="H41" s="203"/>
      <c r="I41" s="223"/>
      <c r="J41" s="183" t="s">
        <v>168</v>
      </c>
      <c r="K41" s="151">
        <v>100</v>
      </c>
      <c r="L41" s="151">
        <v>100</v>
      </c>
      <c r="M41" s="151">
        <f t="shared" ref="M41:M45" si="10">L41-K41</f>
        <v>0</v>
      </c>
      <c r="N41" s="152">
        <v>0</v>
      </c>
    </row>
    <row r="42" spans="1:14">
      <c r="A42" s="204"/>
      <c r="B42" s="205"/>
      <c r="C42" s="205"/>
      <c r="D42" s="206"/>
      <c r="E42" s="206"/>
      <c r="F42" s="206"/>
      <c r="G42" s="207"/>
      <c r="H42" s="203"/>
      <c r="I42" s="223"/>
      <c r="J42" s="234"/>
      <c r="K42" s="161">
        <v>400</v>
      </c>
      <c r="L42" s="161">
        <v>400</v>
      </c>
      <c r="M42" s="161">
        <f t="shared" si="10"/>
        <v>0</v>
      </c>
      <c r="N42" s="163">
        <f t="shared" si="8"/>
        <v>0</v>
      </c>
    </row>
    <row r="43" spans="1:14">
      <c r="A43" s="204"/>
      <c r="B43" s="205"/>
      <c r="C43" s="205"/>
      <c r="D43" s="206"/>
      <c r="E43" s="207"/>
      <c r="F43" s="206"/>
      <c r="G43" s="207"/>
      <c r="H43" s="203"/>
      <c r="I43" s="223"/>
      <c r="J43" s="150" t="s">
        <v>169</v>
      </c>
      <c r="K43" s="151">
        <v>10740</v>
      </c>
      <c r="L43" s="151">
        <v>9680</v>
      </c>
      <c r="M43" s="151">
        <f t="shared" si="10"/>
        <v>-1060</v>
      </c>
      <c r="N43" s="152">
        <v>0</v>
      </c>
    </row>
    <row r="44" spans="1:14">
      <c r="A44" s="235"/>
      <c r="B44" s="234"/>
      <c r="C44" s="234"/>
      <c r="D44" s="234"/>
      <c r="E44" s="234"/>
      <c r="F44" s="206"/>
      <c r="G44" s="207"/>
      <c r="H44" s="203"/>
      <c r="I44" s="223"/>
      <c r="J44" s="183"/>
      <c r="K44" s="161">
        <v>2000</v>
      </c>
      <c r="L44" s="161">
        <v>2000</v>
      </c>
      <c r="M44" s="161">
        <f t="shared" si="10"/>
        <v>0</v>
      </c>
      <c r="N44" s="163">
        <v>0</v>
      </c>
    </row>
    <row r="45" spans="1:14" ht="17.25" thickBot="1">
      <c r="A45" s="236"/>
      <c r="B45" s="225"/>
      <c r="C45" s="225"/>
      <c r="D45" s="225"/>
      <c r="E45" s="225"/>
      <c r="F45" s="226"/>
      <c r="G45" s="227"/>
      <c r="H45" s="228"/>
      <c r="I45" s="229"/>
      <c r="J45" s="229" t="s">
        <v>170</v>
      </c>
      <c r="K45" s="230">
        <v>1300</v>
      </c>
      <c r="L45" s="230">
        <v>4780</v>
      </c>
      <c r="M45" s="230">
        <f t="shared" si="10"/>
        <v>3480</v>
      </c>
      <c r="N45" s="231">
        <f t="shared" si="8"/>
        <v>2.6769230769230767</v>
      </c>
    </row>
  </sheetData>
  <sheetProtection algorithmName="SHA-512" hashValue="2I6BLOP9EJWGdPdb/SSeFtTwvNHaXOuxzYJwNN8j62Mr/65u9R6MmuqEJ9JRzKh/7vD3nWMTjcCWv8CJ5M9faQ==" saltValue="O4vbSYzq1M9Z6EP3v5Rl9Q==" spinCount="100000" sheet="1" formatCells="0" formatColumns="0" formatRows="0" insertColumns="0" insertRows="0" insertHyperlinks="0" deleteColumns="0" deleteRows="0" sort="0" autoFilter="0" pivotTables="0"/>
  <mergeCells count="18">
    <mergeCell ref="A1:N1"/>
    <mergeCell ref="A2:L2"/>
    <mergeCell ref="A3:G3"/>
    <mergeCell ref="H3:N3"/>
    <mergeCell ref="A4:C4"/>
    <mergeCell ref="F4:F5"/>
    <mergeCell ref="G4:G5"/>
    <mergeCell ref="H4:J4"/>
    <mergeCell ref="M4:M5"/>
    <mergeCell ref="N4:N5"/>
    <mergeCell ref="H9:H10"/>
    <mergeCell ref="I9:I10"/>
    <mergeCell ref="A6:C6"/>
    <mergeCell ref="H6:J6"/>
    <mergeCell ref="A7:C7"/>
    <mergeCell ref="H7:J7"/>
    <mergeCell ref="A8:C8"/>
    <mergeCell ref="H8:J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12B5D-9692-4D1D-8506-AB7C3D87DC0D}">
  <sheetPr>
    <pageSetUpPr fitToPage="1"/>
  </sheetPr>
  <dimension ref="B1:K53"/>
  <sheetViews>
    <sheetView zoomScale="85" zoomScaleNormal="85" workbookViewId="0">
      <selection activeCell="M6" sqref="M6"/>
    </sheetView>
  </sheetViews>
  <sheetFormatPr defaultRowHeight="16.5"/>
  <cols>
    <col min="1" max="1" width="2.5" style="43" customWidth="1"/>
    <col min="2" max="2" width="15.625" style="43" customWidth="1"/>
    <col min="3" max="5" width="14.625" style="43" customWidth="1"/>
    <col min="6" max="6" width="15.625" style="43" customWidth="1"/>
    <col min="7" max="7" width="14.25" style="43" customWidth="1"/>
    <col min="8" max="9" width="14.625" style="43" customWidth="1"/>
    <col min="10" max="10" width="19" style="43" customWidth="1"/>
    <col min="11" max="11" width="10.875" style="43" bestFit="1" customWidth="1"/>
    <col min="12" max="16384" width="9" style="43"/>
  </cols>
  <sheetData>
    <row r="1" spans="2:9" ht="15" customHeight="1"/>
    <row r="2" spans="2:9" ht="26.25" customHeight="1">
      <c r="B2" s="280" t="s">
        <v>98</v>
      </c>
      <c r="C2" s="280"/>
      <c r="D2" s="280"/>
      <c r="E2" s="280"/>
      <c r="F2" s="280"/>
      <c r="G2" s="280"/>
      <c r="H2" s="280"/>
      <c r="I2" s="280"/>
    </row>
    <row r="3" spans="2:9" ht="17.25" thickBot="1">
      <c r="G3" s="44"/>
      <c r="H3" s="44"/>
    </row>
    <row r="4" spans="2:9">
      <c r="B4" s="281" t="s">
        <v>13</v>
      </c>
      <c r="C4" s="283" t="s">
        <v>14</v>
      </c>
      <c r="D4" s="283"/>
      <c r="E4" s="283"/>
      <c r="F4" s="283" t="s">
        <v>13</v>
      </c>
      <c r="G4" s="283" t="s">
        <v>15</v>
      </c>
      <c r="H4" s="283"/>
      <c r="I4" s="285"/>
    </row>
    <row r="5" spans="2:9" ht="17.25" thickBot="1">
      <c r="B5" s="282"/>
      <c r="C5" s="45" t="s">
        <v>99</v>
      </c>
      <c r="D5" s="45" t="s">
        <v>100</v>
      </c>
      <c r="E5" s="45" t="s">
        <v>44</v>
      </c>
      <c r="F5" s="284"/>
      <c r="G5" s="45" t="s">
        <v>99</v>
      </c>
      <c r="H5" s="45" t="s">
        <v>100</v>
      </c>
      <c r="I5" s="46" t="s">
        <v>44</v>
      </c>
    </row>
    <row r="6" spans="2:9" ht="18.75" customHeight="1" thickTop="1" thickBot="1">
      <c r="B6" s="47" t="s">
        <v>7</v>
      </c>
      <c r="C6" s="48">
        <f>SUM(C7,C10,C14,C18,C21,C25)</f>
        <v>182072000</v>
      </c>
      <c r="D6" s="48">
        <f>SUM(D7,D10,D14,D18,D21,D25)</f>
        <v>178621960</v>
      </c>
      <c r="E6" s="48">
        <f t="shared" ref="E6:E27" si="0">D6-C6</f>
        <v>-3450040</v>
      </c>
      <c r="F6" s="49" t="s">
        <v>7</v>
      </c>
      <c r="G6" s="50">
        <f>SUM(G7,G26,G27)</f>
        <v>182072000</v>
      </c>
      <c r="H6" s="50">
        <f>SUM(H7,H26,H27,H34,H37)</f>
        <v>178621960</v>
      </c>
      <c r="I6" s="51">
        <f>H6-G6</f>
        <v>-3450040</v>
      </c>
    </row>
    <row r="7" spans="2:9" ht="18.75" customHeight="1">
      <c r="B7" s="52" t="s">
        <v>16</v>
      </c>
      <c r="C7" s="53">
        <f>SUM(C8:C9)</f>
        <v>162052000</v>
      </c>
      <c r="D7" s="53">
        <f>SUM(D8:D9)</f>
        <v>160992000</v>
      </c>
      <c r="E7" s="53">
        <f t="shared" si="0"/>
        <v>-1060000</v>
      </c>
      <c r="F7" s="54" t="s">
        <v>17</v>
      </c>
      <c r="G7" s="55">
        <f>SUM(G8,G14,G18)</f>
        <v>153441000</v>
      </c>
      <c r="H7" s="55">
        <f>SUM(H8,H14,H18)</f>
        <v>143882193</v>
      </c>
      <c r="I7" s="56">
        <f>H7-G7</f>
        <v>-9558807</v>
      </c>
    </row>
    <row r="8" spans="2:9" ht="18.75" customHeight="1">
      <c r="B8" s="57" t="s">
        <v>18</v>
      </c>
      <c r="C8" s="58">
        <v>149381000</v>
      </c>
      <c r="D8" s="59">
        <v>149381000</v>
      </c>
      <c r="E8" s="58">
        <f t="shared" si="0"/>
        <v>0</v>
      </c>
      <c r="F8" s="60" t="s">
        <v>19</v>
      </c>
      <c r="G8" s="61">
        <v>134935000</v>
      </c>
      <c r="H8" s="62">
        <f>SUM(H9:H13)</f>
        <v>130797983</v>
      </c>
      <c r="I8" s="63">
        <f t="shared" ref="I8:I24" si="1">H8-G8</f>
        <v>-4137017</v>
      </c>
    </row>
    <row r="9" spans="2:9" ht="18.75" customHeight="1">
      <c r="B9" s="57" t="s">
        <v>20</v>
      </c>
      <c r="C9" s="58">
        <f>10740000+1931000</f>
        <v>12671000</v>
      </c>
      <c r="D9" s="59">
        <f>9680000+1931000</f>
        <v>11611000</v>
      </c>
      <c r="E9" s="58">
        <f t="shared" si="0"/>
        <v>-1060000</v>
      </c>
      <c r="F9" s="60" t="s">
        <v>21</v>
      </c>
      <c r="G9" s="61">
        <v>91886000</v>
      </c>
      <c r="H9" s="62">
        <v>90118940</v>
      </c>
      <c r="I9" s="63">
        <f t="shared" si="1"/>
        <v>-1767060</v>
      </c>
    </row>
    <row r="10" spans="2:9" ht="18.75" customHeight="1">
      <c r="B10" s="64" t="s">
        <v>22</v>
      </c>
      <c r="C10" s="58">
        <v>234000</v>
      </c>
      <c r="D10" s="59">
        <f>SUM(D11)</f>
        <v>50000</v>
      </c>
      <c r="E10" s="58">
        <f t="shared" si="0"/>
        <v>-184000</v>
      </c>
      <c r="F10" s="60" t="s">
        <v>23</v>
      </c>
      <c r="G10" s="61">
        <v>20972000</v>
      </c>
      <c r="H10" s="62">
        <v>17884640</v>
      </c>
      <c r="I10" s="63">
        <f t="shared" si="1"/>
        <v>-3087360</v>
      </c>
    </row>
    <row r="11" spans="2:9" ht="18.75" customHeight="1">
      <c r="B11" s="57" t="s">
        <v>22</v>
      </c>
      <c r="C11" s="58">
        <v>234000</v>
      </c>
      <c r="D11" s="59">
        <f>SUM(D12:D13)</f>
        <v>50000</v>
      </c>
      <c r="E11" s="58">
        <f t="shared" si="0"/>
        <v>-184000</v>
      </c>
      <c r="F11" s="60" t="s">
        <v>67</v>
      </c>
      <c r="G11" s="61">
        <v>1000000</v>
      </c>
      <c r="H11" s="62">
        <v>1000000</v>
      </c>
      <c r="I11" s="63">
        <f t="shared" si="1"/>
        <v>0</v>
      </c>
    </row>
    <row r="12" spans="2:9" ht="18.75" customHeight="1">
      <c r="B12" s="57" t="s">
        <v>25</v>
      </c>
      <c r="C12" s="58">
        <v>100000</v>
      </c>
      <c r="D12" s="59">
        <v>0</v>
      </c>
      <c r="E12" s="58">
        <f t="shared" si="0"/>
        <v>-100000</v>
      </c>
      <c r="F12" s="65" t="s">
        <v>24</v>
      </c>
      <c r="G12" s="61">
        <v>9405000</v>
      </c>
      <c r="H12" s="62">
        <v>10646903</v>
      </c>
      <c r="I12" s="63">
        <f t="shared" si="1"/>
        <v>1241903</v>
      </c>
    </row>
    <row r="13" spans="2:9" ht="18.75" customHeight="1">
      <c r="B13" s="57" t="s">
        <v>27</v>
      </c>
      <c r="C13" s="58">
        <v>134000</v>
      </c>
      <c r="D13" s="59">
        <v>50000</v>
      </c>
      <c r="E13" s="58">
        <f t="shared" si="0"/>
        <v>-84000</v>
      </c>
      <c r="F13" s="60" t="s">
        <v>26</v>
      </c>
      <c r="G13" s="61">
        <v>11673000</v>
      </c>
      <c r="H13" s="62">
        <v>11147500</v>
      </c>
      <c r="I13" s="63">
        <f t="shared" si="1"/>
        <v>-525500</v>
      </c>
    </row>
    <row r="14" spans="2:9" ht="18.75" customHeight="1">
      <c r="B14" s="64" t="s">
        <v>29</v>
      </c>
      <c r="C14" s="58">
        <f>C15</f>
        <v>16210000</v>
      </c>
      <c r="D14" s="59">
        <f>SUM(D15)</f>
        <v>11390000</v>
      </c>
      <c r="E14" s="58">
        <f t="shared" si="0"/>
        <v>-4820000</v>
      </c>
      <c r="F14" s="66" t="s">
        <v>28</v>
      </c>
      <c r="G14" s="61">
        <f>SUM(G15:G17)</f>
        <v>1156000</v>
      </c>
      <c r="H14" s="67">
        <f>SUM(H15:H17)</f>
        <v>361940</v>
      </c>
      <c r="I14" s="63">
        <f t="shared" si="1"/>
        <v>-794060</v>
      </c>
    </row>
    <row r="15" spans="2:9" ht="18.75" customHeight="1">
      <c r="B15" s="57" t="s">
        <v>31</v>
      </c>
      <c r="C15" s="58">
        <v>16210000</v>
      </c>
      <c r="D15" s="59">
        <f>SUM(D16:D17)</f>
        <v>11390000</v>
      </c>
      <c r="E15" s="58">
        <f t="shared" si="0"/>
        <v>-4820000</v>
      </c>
      <c r="F15" s="60" t="s">
        <v>30</v>
      </c>
      <c r="G15" s="61">
        <v>696000</v>
      </c>
      <c r="H15" s="62">
        <v>151940</v>
      </c>
      <c r="I15" s="63">
        <f t="shared" si="1"/>
        <v>-544060</v>
      </c>
    </row>
    <row r="16" spans="2:9" ht="18.75" customHeight="1">
      <c r="B16" s="57" t="s">
        <v>33</v>
      </c>
      <c r="C16" s="58">
        <v>8130000</v>
      </c>
      <c r="D16" s="59">
        <v>6030000</v>
      </c>
      <c r="E16" s="58">
        <f t="shared" si="0"/>
        <v>-2100000</v>
      </c>
      <c r="F16" s="60" t="s">
        <v>32</v>
      </c>
      <c r="G16" s="61">
        <v>360000</v>
      </c>
      <c r="H16" s="62">
        <v>210000</v>
      </c>
      <c r="I16" s="63">
        <f t="shared" si="1"/>
        <v>-150000</v>
      </c>
    </row>
    <row r="17" spans="2:11" ht="18.75" customHeight="1">
      <c r="B17" s="57" t="s">
        <v>35</v>
      </c>
      <c r="C17" s="58">
        <v>8080000</v>
      </c>
      <c r="D17" s="59">
        <v>5360000</v>
      </c>
      <c r="E17" s="58">
        <f t="shared" si="0"/>
        <v>-2720000</v>
      </c>
      <c r="F17" s="60" t="s">
        <v>34</v>
      </c>
      <c r="G17" s="61">
        <v>100000</v>
      </c>
      <c r="H17" s="62">
        <v>0</v>
      </c>
      <c r="I17" s="63">
        <f t="shared" si="1"/>
        <v>-100000</v>
      </c>
    </row>
    <row r="18" spans="2:11" ht="18.75" customHeight="1">
      <c r="B18" s="64" t="s">
        <v>61</v>
      </c>
      <c r="C18" s="58">
        <v>0</v>
      </c>
      <c r="D18" s="59">
        <f>D19</f>
        <v>2512644</v>
      </c>
      <c r="E18" s="58">
        <f t="shared" si="0"/>
        <v>2512644</v>
      </c>
      <c r="F18" s="66" t="s">
        <v>36</v>
      </c>
      <c r="G18" s="61">
        <f>SUM(G19:G25)</f>
        <v>17350000</v>
      </c>
      <c r="H18" s="67">
        <f>SUM(H19:H25)</f>
        <v>12722270</v>
      </c>
      <c r="I18" s="63">
        <f t="shared" si="1"/>
        <v>-4627730</v>
      </c>
    </row>
    <row r="19" spans="2:11" ht="18.75" customHeight="1">
      <c r="B19" s="57" t="s">
        <v>61</v>
      </c>
      <c r="C19" s="58">
        <v>0</v>
      </c>
      <c r="D19" s="59">
        <f>D20</f>
        <v>2512644</v>
      </c>
      <c r="E19" s="58">
        <f t="shared" si="0"/>
        <v>2512644</v>
      </c>
      <c r="F19" s="60" t="s">
        <v>37</v>
      </c>
      <c r="G19" s="61">
        <v>1410000</v>
      </c>
      <c r="H19" s="62">
        <f>795070+594660</f>
        <v>1389730</v>
      </c>
      <c r="I19" s="63">
        <f t="shared" si="1"/>
        <v>-20270</v>
      </c>
    </row>
    <row r="20" spans="2:11" ht="18.75" customHeight="1">
      <c r="B20" s="68" t="s">
        <v>62</v>
      </c>
      <c r="C20" s="58">
        <v>0</v>
      </c>
      <c r="D20" s="59">
        <f>2486560+26084</f>
        <v>2512644</v>
      </c>
      <c r="E20" s="58">
        <f t="shared" si="0"/>
        <v>2512644</v>
      </c>
      <c r="F20" s="60" t="s">
        <v>38</v>
      </c>
      <c r="G20" s="61">
        <v>1840000</v>
      </c>
      <c r="H20" s="62">
        <v>545580</v>
      </c>
      <c r="I20" s="63">
        <f t="shared" si="1"/>
        <v>-1294420</v>
      </c>
    </row>
    <row r="21" spans="2:11" ht="18.75" customHeight="1">
      <c r="B21" s="64" t="s">
        <v>60</v>
      </c>
      <c r="C21" s="58">
        <f>SUM(C23:C24)</f>
        <v>3575000</v>
      </c>
      <c r="D21" s="59">
        <f>SUM(D23:D24)</f>
        <v>3656831</v>
      </c>
      <c r="E21" s="58">
        <f t="shared" si="0"/>
        <v>81831</v>
      </c>
      <c r="F21" s="60" t="s">
        <v>39</v>
      </c>
      <c r="G21" s="61">
        <v>0</v>
      </c>
      <c r="H21" s="62">
        <v>0</v>
      </c>
      <c r="I21" s="63">
        <f t="shared" si="1"/>
        <v>0</v>
      </c>
    </row>
    <row r="22" spans="2:11" ht="18.75" customHeight="1">
      <c r="B22" s="57" t="s">
        <v>60</v>
      </c>
      <c r="C22" s="58">
        <f>SUM(C23:C24)</f>
        <v>3575000</v>
      </c>
      <c r="D22" s="59">
        <f>SUM(D23:D24)</f>
        <v>3656831</v>
      </c>
      <c r="E22" s="58">
        <f t="shared" si="0"/>
        <v>81831</v>
      </c>
      <c r="F22" s="60" t="s">
        <v>40</v>
      </c>
      <c r="G22" s="61">
        <v>120000</v>
      </c>
      <c r="H22" s="62">
        <v>0</v>
      </c>
      <c r="I22" s="63">
        <f t="shared" si="1"/>
        <v>-120000</v>
      </c>
    </row>
    <row r="23" spans="2:11" ht="18.75" customHeight="1">
      <c r="B23" s="68" t="s">
        <v>59</v>
      </c>
      <c r="C23" s="58">
        <v>3179000</v>
      </c>
      <c r="D23" s="59">
        <v>3293743</v>
      </c>
      <c r="E23" s="58">
        <f t="shared" si="0"/>
        <v>114743</v>
      </c>
      <c r="F23" s="60" t="s">
        <v>41</v>
      </c>
      <c r="G23" s="61">
        <v>540000</v>
      </c>
      <c r="H23" s="62">
        <f>629560+26400</f>
        <v>655960</v>
      </c>
      <c r="I23" s="63">
        <f t="shared" si="1"/>
        <v>115960</v>
      </c>
    </row>
    <row r="24" spans="2:11" ht="18.75" customHeight="1">
      <c r="B24" s="69" t="s">
        <v>58</v>
      </c>
      <c r="C24" s="70">
        <v>396000</v>
      </c>
      <c r="D24" s="71">
        <v>363088</v>
      </c>
      <c r="E24" s="58">
        <f t="shared" si="0"/>
        <v>-32912</v>
      </c>
      <c r="F24" s="60" t="s">
        <v>42</v>
      </c>
      <c r="G24" s="61">
        <v>200000</v>
      </c>
      <c r="H24" s="62">
        <v>231000</v>
      </c>
      <c r="I24" s="63">
        <f t="shared" si="1"/>
        <v>31000</v>
      </c>
    </row>
    <row r="25" spans="2:11" ht="18.75" customHeight="1">
      <c r="B25" s="72" t="s">
        <v>57</v>
      </c>
      <c r="C25" s="70">
        <f>SUM(C26:C27)</f>
        <v>1000</v>
      </c>
      <c r="D25" s="71">
        <f>SUM(D26:D27)</f>
        <v>20485</v>
      </c>
      <c r="E25" s="58">
        <f t="shared" si="0"/>
        <v>19485</v>
      </c>
      <c r="F25" s="60" t="s">
        <v>43</v>
      </c>
      <c r="G25" s="61">
        <v>13240000</v>
      </c>
      <c r="H25" s="62">
        <v>9900000</v>
      </c>
      <c r="I25" s="63">
        <f>H25-G25</f>
        <v>-3340000</v>
      </c>
    </row>
    <row r="26" spans="2:11" ht="18.75" customHeight="1">
      <c r="B26" s="73" t="s">
        <v>57</v>
      </c>
      <c r="C26" s="70">
        <v>0</v>
      </c>
      <c r="D26" s="71">
        <v>185</v>
      </c>
      <c r="E26" s="58">
        <f t="shared" si="0"/>
        <v>185</v>
      </c>
      <c r="F26" s="66" t="s">
        <v>45</v>
      </c>
      <c r="G26" s="74">
        <v>100000</v>
      </c>
      <c r="H26" s="74">
        <v>0</v>
      </c>
      <c r="I26" s="75">
        <f t="shared" ref="I26:I37" si="2">H26-G26</f>
        <v>-100000</v>
      </c>
    </row>
    <row r="27" spans="2:11" ht="18.75" customHeight="1">
      <c r="B27" s="73" t="s">
        <v>56</v>
      </c>
      <c r="C27" s="70">
        <v>1000</v>
      </c>
      <c r="D27" s="71">
        <v>20300</v>
      </c>
      <c r="E27" s="58">
        <f t="shared" si="0"/>
        <v>19300</v>
      </c>
      <c r="F27" s="66" t="s">
        <v>46</v>
      </c>
      <c r="G27" s="74">
        <f>SUM(G28)</f>
        <v>28531000</v>
      </c>
      <c r="H27" s="74">
        <f>SUM(H28)</f>
        <v>23152440</v>
      </c>
      <c r="I27" s="75">
        <f t="shared" si="2"/>
        <v>-5378560</v>
      </c>
      <c r="K27" s="76"/>
    </row>
    <row r="28" spans="2:11" ht="18.75" customHeight="1">
      <c r="B28" s="271"/>
      <c r="C28" s="274"/>
      <c r="D28" s="274"/>
      <c r="E28" s="277"/>
      <c r="F28" s="60" t="s">
        <v>47</v>
      </c>
      <c r="G28" s="61">
        <f>SUM(G29:G33)</f>
        <v>28531000</v>
      </c>
      <c r="H28" s="61">
        <f>SUM(H29:H33)</f>
        <v>23152440</v>
      </c>
      <c r="I28" s="63">
        <f t="shared" si="2"/>
        <v>-5378560</v>
      </c>
      <c r="K28" s="77"/>
    </row>
    <row r="29" spans="2:11" ht="18.75" customHeight="1">
      <c r="B29" s="272"/>
      <c r="C29" s="275"/>
      <c r="D29" s="275"/>
      <c r="E29" s="278"/>
      <c r="F29" s="60" t="s">
        <v>101</v>
      </c>
      <c r="G29" s="61">
        <v>12851000</v>
      </c>
      <c r="H29" s="62">
        <f>70700+2199500+2332980+72750+3943100+1883800+98100+412600+1040000+270400+100500</f>
        <v>12424430</v>
      </c>
      <c r="I29" s="63">
        <f t="shared" si="2"/>
        <v>-426570</v>
      </c>
      <c r="J29" s="78"/>
      <c r="K29" s="77"/>
    </row>
    <row r="30" spans="2:11" ht="18.75" customHeight="1">
      <c r="B30" s="272"/>
      <c r="C30" s="275"/>
      <c r="D30" s="275"/>
      <c r="E30" s="278"/>
      <c r="F30" s="60" t="s">
        <v>102</v>
      </c>
      <c r="G30" s="61">
        <v>1140000</v>
      </c>
      <c r="H30" s="62">
        <f>815000+77400</f>
        <v>892400</v>
      </c>
      <c r="I30" s="63">
        <f t="shared" si="2"/>
        <v>-247600</v>
      </c>
      <c r="K30" s="77"/>
    </row>
    <row r="31" spans="2:11" ht="18.75" customHeight="1">
      <c r="B31" s="272"/>
      <c r="C31" s="275"/>
      <c r="D31" s="275"/>
      <c r="E31" s="278"/>
      <c r="F31" s="60" t="s">
        <v>103</v>
      </c>
      <c r="G31" s="61">
        <v>500000</v>
      </c>
      <c r="H31" s="62">
        <v>84000</v>
      </c>
      <c r="I31" s="63">
        <f t="shared" si="2"/>
        <v>-416000</v>
      </c>
      <c r="K31" s="77"/>
    </row>
    <row r="32" spans="2:11" ht="18.75" customHeight="1">
      <c r="B32" s="272"/>
      <c r="C32" s="275"/>
      <c r="D32" s="275"/>
      <c r="E32" s="278"/>
      <c r="F32" s="65" t="s">
        <v>50</v>
      </c>
      <c r="G32" s="61">
        <v>1300000</v>
      </c>
      <c r="H32" s="62">
        <v>1092400</v>
      </c>
      <c r="I32" s="63">
        <f t="shared" si="2"/>
        <v>-207600</v>
      </c>
      <c r="K32" s="77"/>
    </row>
    <row r="33" spans="2:11" ht="18.75" customHeight="1">
      <c r="B33" s="272"/>
      <c r="C33" s="275"/>
      <c r="D33" s="275"/>
      <c r="E33" s="278"/>
      <c r="F33" s="65" t="s">
        <v>51</v>
      </c>
      <c r="G33" s="61">
        <v>12740000</v>
      </c>
      <c r="H33" s="61">
        <v>8659210</v>
      </c>
      <c r="I33" s="63">
        <f t="shared" si="2"/>
        <v>-4080790</v>
      </c>
      <c r="J33" s="77"/>
      <c r="K33" s="77"/>
    </row>
    <row r="34" spans="2:11" ht="18.75" customHeight="1">
      <c r="B34" s="272"/>
      <c r="C34" s="275"/>
      <c r="D34" s="275"/>
      <c r="E34" s="278"/>
      <c r="F34" s="66" t="s">
        <v>48</v>
      </c>
      <c r="G34" s="74">
        <v>0</v>
      </c>
      <c r="H34" s="67">
        <f>SUM(H35:H36)</f>
        <v>7489140</v>
      </c>
      <c r="I34" s="75">
        <f t="shared" si="2"/>
        <v>7489140</v>
      </c>
      <c r="K34" s="79"/>
    </row>
    <row r="35" spans="2:11" ht="18.75" customHeight="1">
      <c r="B35" s="272"/>
      <c r="C35" s="275"/>
      <c r="D35" s="275"/>
      <c r="E35" s="278"/>
      <c r="F35" s="60" t="s">
        <v>48</v>
      </c>
      <c r="G35" s="61">
        <v>0</v>
      </c>
      <c r="H35" s="62">
        <v>0</v>
      </c>
      <c r="I35" s="63">
        <f t="shared" si="2"/>
        <v>0</v>
      </c>
      <c r="K35" s="80"/>
    </row>
    <row r="36" spans="2:11" ht="18.75" customHeight="1">
      <c r="B36" s="272"/>
      <c r="C36" s="275"/>
      <c r="D36" s="275"/>
      <c r="E36" s="278"/>
      <c r="F36" s="60" t="s">
        <v>49</v>
      </c>
      <c r="G36" s="61">
        <v>0</v>
      </c>
      <c r="H36" s="62">
        <v>7489140</v>
      </c>
      <c r="I36" s="63">
        <f t="shared" si="2"/>
        <v>7489140</v>
      </c>
      <c r="J36" s="81"/>
      <c r="K36" s="80"/>
    </row>
    <row r="37" spans="2:11" ht="18.75" customHeight="1" thickBot="1">
      <c r="B37" s="273"/>
      <c r="C37" s="276"/>
      <c r="D37" s="276"/>
      <c r="E37" s="279"/>
      <c r="F37" s="82" t="s">
        <v>5</v>
      </c>
      <c r="G37" s="83">
        <v>0</v>
      </c>
      <c r="H37" s="84">
        <v>4098187</v>
      </c>
      <c r="I37" s="85">
        <f t="shared" si="2"/>
        <v>4098187</v>
      </c>
      <c r="J37" s="81"/>
      <c r="K37" s="86"/>
    </row>
    <row r="39" spans="2:11">
      <c r="J39" s="87"/>
    </row>
    <row r="40" spans="2:11">
      <c r="K40" s="81"/>
    </row>
    <row r="41" spans="2:11">
      <c r="H41" s="81"/>
      <c r="I41" s="81"/>
      <c r="K41" s="81"/>
    </row>
    <row r="42" spans="2:11">
      <c r="D42" s="88"/>
      <c r="E42" s="89"/>
      <c r="F42" s="90"/>
      <c r="G42" s="91"/>
      <c r="H42" s="92"/>
      <c r="I42" s="81"/>
      <c r="K42" s="81"/>
    </row>
    <row r="43" spans="2:11">
      <c r="D43" s="93"/>
      <c r="E43" s="94"/>
      <c r="G43" s="95"/>
      <c r="H43" s="92"/>
      <c r="I43" s="81"/>
      <c r="J43" s="96"/>
      <c r="K43" s="97"/>
    </row>
    <row r="44" spans="2:11">
      <c r="G44" s="98"/>
      <c r="H44" s="99"/>
      <c r="I44" s="81"/>
    </row>
    <row r="45" spans="2:11">
      <c r="G45" s="95"/>
      <c r="H45" s="92"/>
      <c r="I45" s="81"/>
    </row>
    <row r="46" spans="2:11">
      <c r="G46" s="95"/>
      <c r="H46" s="92"/>
    </row>
    <row r="47" spans="2:11">
      <c r="G47" s="95"/>
      <c r="H47" s="92"/>
    </row>
    <row r="48" spans="2:11">
      <c r="G48" s="95"/>
      <c r="H48" s="92"/>
    </row>
    <row r="49" spans="5:8">
      <c r="G49" s="95"/>
      <c r="H49" s="92"/>
    </row>
    <row r="50" spans="5:8">
      <c r="G50" s="95"/>
      <c r="H50" s="92"/>
    </row>
    <row r="51" spans="5:8">
      <c r="E51" s="89"/>
      <c r="F51" s="90"/>
      <c r="G51" s="95"/>
      <c r="H51" s="92"/>
    </row>
    <row r="52" spans="5:8">
      <c r="E52" s="89"/>
      <c r="F52" s="90"/>
      <c r="G52" s="95"/>
      <c r="H52" s="92"/>
    </row>
    <row r="53" spans="5:8">
      <c r="E53" s="89"/>
      <c r="F53" s="100"/>
      <c r="G53" s="95"/>
      <c r="H53" s="92"/>
    </row>
  </sheetData>
  <mergeCells count="9">
    <mergeCell ref="B28:B37"/>
    <mergeCell ref="C28:C37"/>
    <mergeCell ref="D28:D37"/>
    <mergeCell ref="E28:E37"/>
    <mergeCell ref="B2:I2"/>
    <mergeCell ref="B4:B5"/>
    <mergeCell ref="C4:E4"/>
    <mergeCell ref="F4:F5"/>
    <mergeCell ref="G4:I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0"/>
  <sheetViews>
    <sheetView tabSelected="1" workbookViewId="0">
      <selection activeCell="E13" sqref="E13"/>
    </sheetView>
  </sheetViews>
  <sheetFormatPr defaultRowHeight="16.5"/>
  <cols>
    <col min="1" max="1" width="0.875" customWidth="1"/>
    <col min="2" max="3" width="15.625" customWidth="1"/>
    <col min="4" max="4" width="16.875" customWidth="1"/>
    <col min="5" max="5" width="17.875" customWidth="1"/>
    <col min="6" max="6" width="12.875" customWidth="1"/>
  </cols>
  <sheetData>
    <row r="1" spans="2:6" ht="5.25" customHeight="1"/>
    <row r="2" spans="2:6" ht="27.75" customHeight="1">
      <c r="B2" s="286" t="s">
        <v>68</v>
      </c>
      <c r="C2" s="286"/>
      <c r="D2" s="286"/>
      <c r="E2" s="286"/>
      <c r="F2" s="286"/>
    </row>
    <row r="3" spans="2:6" ht="11.25" customHeight="1">
      <c r="B3" s="1"/>
      <c r="C3" s="1"/>
      <c r="D3" s="1"/>
      <c r="E3" s="1"/>
      <c r="F3" s="1"/>
    </row>
    <row r="4" spans="2:6" ht="17.25">
      <c r="B4" s="287" t="s">
        <v>8</v>
      </c>
      <c r="C4" s="287"/>
      <c r="D4" s="287"/>
      <c r="E4" s="2"/>
      <c r="F4" s="2"/>
    </row>
    <row r="5" spans="2:6" ht="17.25" thickBot="1">
      <c r="B5" s="2"/>
      <c r="C5" s="2"/>
      <c r="D5" s="2"/>
      <c r="E5" s="2"/>
      <c r="F5" s="4" t="s">
        <v>9</v>
      </c>
    </row>
    <row r="6" spans="2:6" ht="18.75" customHeight="1" thickBot="1">
      <c r="B6" s="10" t="s">
        <v>0</v>
      </c>
      <c r="C6" s="11" t="s">
        <v>1</v>
      </c>
      <c r="D6" s="11" t="s">
        <v>2</v>
      </c>
      <c r="E6" s="11" t="s">
        <v>3</v>
      </c>
      <c r="F6" s="12" t="s">
        <v>4</v>
      </c>
    </row>
    <row r="7" spans="2:6" ht="22.5" customHeight="1" thickTop="1">
      <c r="B7" s="21" t="s">
        <v>69</v>
      </c>
      <c r="C7" s="22"/>
      <c r="D7" s="22" t="s">
        <v>5</v>
      </c>
      <c r="E7" s="23">
        <v>396715</v>
      </c>
      <c r="F7" s="24"/>
    </row>
    <row r="8" spans="2:6" ht="22.5" customHeight="1">
      <c r="B8" s="21" t="s">
        <v>70</v>
      </c>
      <c r="C8" s="22" t="s">
        <v>63</v>
      </c>
      <c r="D8" s="22" t="s">
        <v>64</v>
      </c>
      <c r="E8" s="23">
        <v>50000</v>
      </c>
      <c r="F8" s="25"/>
    </row>
    <row r="9" spans="2:6" ht="22.5" customHeight="1">
      <c r="B9" s="21" t="s">
        <v>71</v>
      </c>
      <c r="C9" s="22"/>
      <c r="D9" s="22" t="s">
        <v>65</v>
      </c>
      <c r="E9" s="23">
        <v>182</v>
      </c>
      <c r="F9" s="26"/>
    </row>
    <row r="10" spans="2:6" ht="22.5" customHeight="1">
      <c r="B10" s="21" t="s">
        <v>72</v>
      </c>
      <c r="C10" s="22" t="s">
        <v>73</v>
      </c>
      <c r="D10" s="22" t="s">
        <v>74</v>
      </c>
      <c r="E10" s="23">
        <v>700000</v>
      </c>
      <c r="F10" s="25" t="s">
        <v>75</v>
      </c>
    </row>
    <row r="11" spans="2:6" ht="22.5" customHeight="1" thickBot="1">
      <c r="B11" s="21" t="s">
        <v>76</v>
      </c>
      <c r="C11" s="22"/>
      <c r="D11" s="22" t="s">
        <v>66</v>
      </c>
      <c r="E11" s="23">
        <v>191</v>
      </c>
      <c r="F11" s="25"/>
    </row>
    <row r="12" spans="2:6" ht="22.5" customHeight="1" thickBot="1">
      <c r="B12" s="13"/>
      <c r="C12" s="14"/>
      <c r="D12" s="7" t="s">
        <v>52</v>
      </c>
      <c r="E12" s="15">
        <v>-363088</v>
      </c>
      <c r="F12" s="16"/>
    </row>
    <row r="13" spans="2:6" ht="26.25" customHeight="1" thickTop="1" thickBot="1">
      <c r="B13" s="17"/>
      <c r="C13" s="18"/>
      <c r="D13" s="18" t="s">
        <v>53</v>
      </c>
      <c r="E13" s="19">
        <f>SUM(E7:E12)</f>
        <v>784000</v>
      </c>
      <c r="F13" s="20"/>
    </row>
    <row r="14" spans="2:6">
      <c r="B14" s="3"/>
      <c r="C14" s="3"/>
      <c r="D14" s="3"/>
      <c r="E14" s="3"/>
      <c r="F14" s="3"/>
    </row>
    <row r="15" spans="2:6" ht="18.75" customHeight="1">
      <c r="B15" s="287" t="s">
        <v>10</v>
      </c>
      <c r="C15" s="287"/>
      <c r="D15" s="287"/>
      <c r="E15" s="287"/>
      <c r="F15" s="287"/>
    </row>
    <row r="16" spans="2:6" ht="17.25" thickBot="1">
      <c r="B16" s="2"/>
      <c r="C16" s="2"/>
      <c r="D16" s="2"/>
      <c r="E16" s="2"/>
      <c r="F16" s="4" t="s">
        <v>9</v>
      </c>
    </row>
    <row r="17" spans="2:6" ht="17.25" thickBot="1">
      <c r="B17" s="10" t="s">
        <v>11</v>
      </c>
      <c r="C17" s="6" t="s">
        <v>12</v>
      </c>
      <c r="D17" s="6" t="s">
        <v>3</v>
      </c>
      <c r="E17" s="6" t="s">
        <v>6</v>
      </c>
      <c r="F17" s="27" t="s">
        <v>4</v>
      </c>
    </row>
    <row r="18" spans="2:6" ht="41.25" thickTop="1">
      <c r="B18" s="8" t="s">
        <v>77</v>
      </c>
      <c r="C18" s="5" t="s">
        <v>55</v>
      </c>
      <c r="D18" s="9">
        <v>16000</v>
      </c>
      <c r="E18" s="5" t="s">
        <v>78</v>
      </c>
      <c r="F18" s="28"/>
    </row>
    <row r="19" spans="2:6" ht="40.5">
      <c r="B19" s="29" t="s">
        <v>79</v>
      </c>
      <c r="C19" s="30" t="s">
        <v>55</v>
      </c>
      <c r="D19" s="31">
        <v>40000</v>
      </c>
      <c r="E19" s="30" t="s">
        <v>80</v>
      </c>
      <c r="F19" s="32"/>
    </row>
    <row r="20" spans="2:6" ht="40.5">
      <c r="B20" s="29" t="s">
        <v>81</v>
      </c>
      <c r="C20" s="30" t="s">
        <v>55</v>
      </c>
      <c r="D20" s="31">
        <v>28000</v>
      </c>
      <c r="E20" s="30" t="s">
        <v>82</v>
      </c>
      <c r="F20" s="33"/>
    </row>
    <row r="21" spans="2:6" ht="27">
      <c r="B21" s="29" t="s">
        <v>83</v>
      </c>
      <c r="C21" s="30" t="s">
        <v>84</v>
      </c>
      <c r="D21" s="31">
        <v>323400</v>
      </c>
      <c r="E21" s="30" t="s">
        <v>85</v>
      </c>
      <c r="F21" s="33"/>
    </row>
    <row r="22" spans="2:6" ht="27">
      <c r="B22" s="29" t="s">
        <v>86</v>
      </c>
      <c r="C22" s="30" t="s">
        <v>84</v>
      </c>
      <c r="D22" s="31">
        <v>15000</v>
      </c>
      <c r="E22" s="30" t="s">
        <v>87</v>
      </c>
      <c r="F22" s="33"/>
    </row>
    <row r="23" spans="2:6" ht="27">
      <c r="B23" s="29" t="s">
        <v>88</v>
      </c>
      <c r="C23" s="30" t="s">
        <v>84</v>
      </c>
      <c r="D23" s="31">
        <v>99000</v>
      </c>
      <c r="E23" s="30" t="s">
        <v>89</v>
      </c>
      <c r="F23" s="33"/>
    </row>
    <row r="24" spans="2:6" ht="27">
      <c r="B24" s="34" t="s">
        <v>90</v>
      </c>
      <c r="C24" s="30" t="s">
        <v>84</v>
      </c>
      <c r="D24" s="35">
        <v>8800</v>
      </c>
      <c r="E24" s="36" t="s">
        <v>91</v>
      </c>
      <c r="F24" s="37"/>
    </row>
    <row r="25" spans="2:6" ht="27">
      <c r="B25" s="34" t="s">
        <v>92</v>
      </c>
      <c r="C25" s="30" t="s">
        <v>84</v>
      </c>
      <c r="D25" s="35">
        <v>9800</v>
      </c>
      <c r="E25" s="36" t="s">
        <v>93</v>
      </c>
      <c r="F25" s="37"/>
    </row>
    <row r="26" spans="2:6" ht="27">
      <c r="B26" s="34" t="s">
        <v>92</v>
      </c>
      <c r="C26" s="30" t="s">
        <v>84</v>
      </c>
      <c r="D26" s="35">
        <v>11200</v>
      </c>
      <c r="E26" s="36" t="s">
        <v>93</v>
      </c>
      <c r="F26" s="37"/>
    </row>
    <row r="27" spans="2:6" ht="27">
      <c r="B27" s="34" t="s">
        <v>94</v>
      </c>
      <c r="C27" s="30" t="s">
        <v>84</v>
      </c>
      <c r="D27" s="35">
        <f>20000*5</f>
        <v>100000</v>
      </c>
      <c r="E27" s="36" t="s">
        <v>95</v>
      </c>
      <c r="F27" s="37"/>
    </row>
    <row r="28" spans="2:6" ht="27.75" thickBot="1">
      <c r="B28" s="34" t="s">
        <v>96</v>
      </c>
      <c r="C28" s="36" t="s">
        <v>84</v>
      </c>
      <c r="D28" s="35">
        <v>132800</v>
      </c>
      <c r="E28" s="36" t="s">
        <v>97</v>
      </c>
      <c r="F28" s="37"/>
    </row>
    <row r="29" spans="2:6" ht="17.25" thickBot="1">
      <c r="B29" s="38"/>
      <c r="C29" s="39" t="s">
        <v>54</v>
      </c>
      <c r="D29" s="40">
        <f>SUM(D18:D28)</f>
        <v>784000</v>
      </c>
      <c r="E29" s="7"/>
      <c r="F29" s="41"/>
    </row>
    <row r="30" spans="2:6">
      <c r="B30" s="42"/>
      <c r="C30" s="42"/>
      <c r="D30" s="42"/>
      <c r="E30" s="42"/>
      <c r="F30" s="42"/>
    </row>
  </sheetData>
  <mergeCells count="3">
    <mergeCell ref="B2:F2"/>
    <mergeCell ref="B4:D4"/>
    <mergeCell ref="B15:F15"/>
  </mergeCells>
  <phoneticPr fontId="2" type="noConversion"/>
  <pageMargins left="0.70866141732283472" right="0.70866141732283472" top="0.78740157480314965" bottom="0.51181102362204722" header="0.6692913385826772" footer="0.2755905511811023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2023총괄표</vt:lpstr>
      <vt:lpstr>2022년 결산서</vt:lpstr>
      <vt:lpstr>2022년 후원금사용내역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user</cp:lastModifiedBy>
  <cp:lastPrinted>2020-12-30T06:33:46Z</cp:lastPrinted>
  <dcterms:created xsi:type="dcterms:W3CDTF">2014-03-07T02:28:42Z</dcterms:created>
  <dcterms:modified xsi:type="dcterms:W3CDTF">2023-09-21T10:30:39Z</dcterms:modified>
  <cp:contentStatus/>
</cp:coreProperties>
</file>